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! 000 EMA\! 0 3 hour\"/>
    </mc:Choice>
  </mc:AlternateContent>
  <xr:revisionPtr revIDLastSave="0" documentId="8_{B7D478E9-30F3-4598-A79B-15E14FDACBE4}" xr6:coauthVersionLast="47" xr6:coauthVersionMax="47" xr10:uidLastSave="{00000000-0000-0000-0000-000000000000}"/>
  <bookViews>
    <workbookView xWindow="14145" yWindow="60" windowWidth="13845" windowHeight="15780" xr2:uid="{6A015BB9-8EE3-42E9-913E-F2FDCD9FB8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I27" i="1"/>
  <c r="G12" i="1"/>
  <c r="G3" i="1"/>
  <c r="G10" i="1"/>
  <c r="G6" i="1"/>
  <c r="I8" i="1" l="1"/>
  <c r="G8" i="1"/>
  <c r="L8" i="1" s="1"/>
  <c r="G17" i="1" l="1"/>
  <c r="G15" i="1" l="1"/>
  <c r="L6" i="1"/>
  <c r="G11" i="1" l="1"/>
  <c r="G4" i="1"/>
  <c r="L4" i="1" s="1"/>
  <c r="G7" i="1"/>
  <c r="L17" i="1"/>
  <c r="L3" i="1"/>
  <c r="L7" i="1" l="1"/>
  <c r="L11" i="1" l="1"/>
  <c r="G14" i="1"/>
  <c r="G13" i="1"/>
  <c r="L13" i="1" s="1"/>
  <c r="L15" i="1"/>
  <c r="G16" i="1"/>
  <c r="L16" i="1" s="1"/>
  <c r="L12" i="1"/>
  <c r="G19" i="1" l="1"/>
  <c r="L10" i="1"/>
  <c r="L14" i="1"/>
  <c r="L19" i="1" l="1"/>
</calcChain>
</file>

<file path=xl/sharedStrings.xml><?xml version="1.0" encoding="utf-8"?>
<sst xmlns="http://schemas.openxmlformats.org/spreadsheetml/2006/main" count="73" uniqueCount="66">
  <si>
    <t>Date</t>
  </si>
  <si>
    <t>OTE</t>
  </si>
  <si>
    <t>Entry Date</t>
  </si>
  <si>
    <t>Peter Knight Advisor</t>
  </si>
  <si>
    <t>Little Mountain Road</t>
  </si>
  <si>
    <t>Beef Island VG1120</t>
  </si>
  <si>
    <t>British Virgin Islands</t>
  </si>
  <si>
    <t>+340-244-4310 (BVI)</t>
  </si>
  <si>
    <t xml:space="preserve">Skype: Peter Knight Advisor </t>
  </si>
  <si>
    <t>+312-436-2891 Chicago</t>
  </si>
  <si>
    <t>+44-20-3289-9796 (London)</t>
  </si>
  <si>
    <t>Peter_Knight@PeterKnightAdvisor.com</t>
  </si>
  <si>
    <t>Open Trade Equity</t>
  </si>
  <si>
    <t>Start Balance</t>
  </si>
  <si>
    <t>Closed Positions</t>
  </si>
  <si>
    <t>Liquidating Value</t>
  </si>
  <si>
    <t>Total Open Trade Equity</t>
  </si>
  <si>
    <t>Allocation</t>
  </si>
  <si>
    <t>Disclosure</t>
  </si>
  <si>
    <t xml:space="preserve"> Entry Price</t>
  </si>
  <si>
    <t>Open Trade Equity (OTE)</t>
  </si>
  <si>
    <t>Contracts Traded</t>
  </si>
  <si>
    <t>Unrealized Gain or Loss</t>
  </si>
  <si>
    <t>Long or Short</t>
  </si>
  <si>
    <t>Long = 1      Short = -1</t>
  </si>
  <si>
    <t>Daily P&amp;L</t>
  </si>
  <si>
    <t>Today's Settlement</t>
  </si>
  <si>
    <t>Cumulative</t>
  </si>
  <si>
    <t>Your Allocation</t>
  </si>
  <si>
    <t>ES SP 500 Mini Contract</t>
  </si>
  <si>
    <t>NQ Nasdaq 100</t>
  </si>
  <si>
    <t>GC Gold 100 Ounces</t>
  </si>
  <si>
    <t>SI Silver 5000 Ounces</t>
  </si>
  <si>
    <t>A6 100,000 AUD</t>
  </si>
  <si>
    <t>D6 100000 Canadian</t>
  </si>
  <si>
    <t>S6 125,000 Swiss Franc</t>
  </si>
  <si>
    <t>WN 12,500 Swiss Franc</t>
  </si>
  <si>
    <t>MF 12,500 Euro Dollars</t>
  </si>
  <si>
    <t>DX 100,000 Dollar Index</t>
  </si>
  <si>
    <t>CL Crude 1000 Barrels</t>
  </si>
  <si>
    <t>Stock Indices</t>
  </si>
  <si>
    <t>Metals</t>
  </si>
  <si>
    <t>Currency &amp; Energy</t>
  </si>
  <si>
    <t>J6 12,500,000 Japanese Yen</t>
  </si>
  <si>
    <t>A6 Australian 100K</t>
  </si>
  <si>
    <t>B6 British Pound 62.5K</t>
  </si>
  <si>
    <t>D6 Canadian 100K</t>
  </si>
  <si>
    <t xml:space="preserve">E6 Euro 125K </t>
  </si>
  <si>
    <t>S6 Swiss Franc 125K</t>
  </si>
  <si>
    <t>J6 Japanese Yen 12.5M</t>
  </si>
  <si>
    <t>DX Dollar Index</t>
  </si>
  <si>
    <t>Market</t>
  </si>
  <si>
    <t>Hedges</t>
  </si>
  <si>
    <t>SI  Silver 5000 Ounce May</t>
  </si>
  <si>
    <t>ES S&amp;P 500 Mini June</t>
  </si>
  <si>
    <t>NQ Nasdaq June</t>
  </si>
  <si>
    <t>GC Gold 100 Ounce June</t>
  </si>
  <si>
    <t>Webpage</t>
  </si>
  <si>
    <t>Web-page</t>
  </si>
  <si>
    <t>Settlement</t>
  </si>
  <si>
    <t xml:space="preserve">CL Crude 1000 B </t>
  </si>
  <si>
    <t>High Grade Copper</t>
  </si>
  <si>
    <t xml:space="preserve">Net </t>
  </si>
  <si>
    <t xml:space="preserve"> Entry Price </t>
  </si>
  <si>
    <t>Entry Price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</si>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</sst>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$&quot;#,##0.00_);[Red]\(&quot;$&quot;#,##0.00\)"/>
    <numFmt numFmtId="165" formatCode="0.0000"/>
    <numFmt numFmtId="166" formatCode="dd\-mmm"/>
    <numFmt numFmtId="167" formatCode="&quot;$&quot;#,##0"/>
    <numFmt numFmtId="168" formatCode="&quot;$&quot;#,##0.00"/>
    <numFmt numFmtId="169" formatCode="0_);[Red]\(0\)"/>
    <numFmt numFmtId="170" formatCode="dd/mm/yyyy"/>
    <numFmt numFmtId="171" formatCode="0.00000"/>
    <numFmt numFmtId="172" formatCode="&quot;$&quot;#,##0.0000"/>
    <numFmt numFmtId="173" formatCode="&quot;$&quot;#,##0.00;[Red]&quot;$&quot;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8" tint="0.59999389629810485"/>
      <name val="Calibri"/>
      <family val="2"/>
      <scheme val="minor"/>
    </font>
    <font>
      <b/>
      <u/>
      <sz val="12"/>
      <color theme="8" tint="0.59999389629810485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8" tint="0.59999389629810485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4"/>
      <color theme="8" tint="0.5999938962981048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u/>
      <sz val="13"/>
      <color rgb="FF00009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4"/>
      <color theme="8" tint="0.59999389629810485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4"/>
      <color rgb="FF0033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Calibri"/>
      <family val="2"/>
      <scheme val="minor"/>
    </font>
    <font>
      <b/>
      <u/>
      <sz val="12"/>
      <color rgb="FF000099"/>
      <name val="Calibri"/>
      <family val="2"/>
      <scheme val="minor"/>
    </font>
    <font>
      <u/>
      <sz val="13"/>
      <color rgb="FF0033CC"/>
      <name val="Calibri"/>
      <family val="2"/>
      <scheme val="minor"/>
    </font>
    <font>
      <b/>
      <u/>
      <sz val="16"/>
      <color rgb="FF0033CC"/>
      <name val="Calibri"/>
      <family val="2"/>
      <scheme val="minor"/>
    </font>
    <font>
      <b/>
      <u/>
      <sz val="18"/>
      <color rgb="FF0033CC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FFE8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1"/>
      </left>
      <right style="thin">
        <color theme="0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/>
  </cellStyleXfs>
  <cellXfs count="166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/>
    </xf>
    <xf numFmtId="15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left"/>
    </xf>
    <xf numFmtId="3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 vertical="center"/>
    </xf>
    <xf numFmtId="0" fontId="13" fillId="33" borderId="0" xfId="0" applyFont="1" applyFill="1" applyAlignment="1">
      <alignment horizontal="left" vertical="center" indent="1"/>
    </xf>
    <xf numFmtId="4" fontId="17" fillId="35" borderId="16" xfId="0" applyNumberFormat="1" applyFont="1" applyFill="1" applyBorder="1" applyAlignment="1">
      <alignment horizontal="center" vertical="center"/>
    </xf>
    <xf numFmtId="0" fontId="0" fillId="35" borderId="13" xfId="0" applyFill="1" applyBorder="1"/>
    <xf numFmtId="4" fontId="17" fillId="35" borderId="18" xfId="0" applyNumberFormat="1" applyFont="1" applyFill="1" applyBorder="1" applyAlignment="1">
      <alignment horizontal="center" vertical="center"/>
    </xf>
    <xf numFmtId="0" fontId="0" fillId="35" borderId="0" xfId="0" applyFill="1"/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horizontal="left" vertical="center" indent="1"/>
    </xf>
    <xf numFmtId="0" fontId="13" fillId="35" borderId="23" xfId="0" applyFont="1" applyFill="1" applyBorder="1" applyAlignment="1">
      <alignment vertical="center"/>
    </xf>
    <xf numFmtId="164" fontId="20" fillId="35" borderId="0" xfId="0" applyNumberFormat="1" applyFont="1" applyFill="1" applyAlignment="1">
      <alignment horizontal="left" vertical="center" indent="1"/>
    </xf>
    <xf numFmtId="0" fontId="19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4" fontId="26" fillId="35" borderId="13" xfId="0" applyNumberFormat="1" applyFont="1" applyFill="1" applyBorder="1" applyAlignment="1">
      <alignment horizontal="left" vertical="center" indent="1"/>
    </xf>
    <xf numFmtId="164" fontId="24" fillId="35" borderId="17" xfId="0" applyNumberFormat="1" applyFont="1" applyFill="1" applyBorder="1" applyAlignment="1">
      <alignment vertical="center"/>
    </xf>
    <xf numFmtId="4" fontId="27" fillId="35" borderId="0" xfId="0" applyNumberFormat="1" applyFont="1" applyFill="1" applyAlignment="1">
      <alignment horizontal="left" vertical="center" indent="1"/>
    </xf>
    <xf numFmtId="164" fontId="24" fillId="35" borderId="19" xfId="0" applyNumberFormat="1" applyFont="1" applyFill="1" applyBorder="1" applyAlignment="1">
      <alignment vertical="center"/>
    </xf>
    <xf numFmtId="4" fontId="26" fillId="35" borderId="0" xfId="0" applyNumberFormat="1" applyFont="1" applyFill="1" applyAlignment="1">
      <alignment horizontal="left" vertical="center" indent="1"/>
    </xf>
    <xf numFmtId="164" fontId="28" fillId="35" borderId="19" xfId="0" applyNumberFormat="1" applyFont="1" applyFill="1" applyBorder="1" applyAlignment="1">
      <alignment horizontal="left" vertical="center" indent="1"/>
    </xf>
    <xf numFmtId="4" fontId="29" fillId="35" borderId="18" xfId="0" applyNumberFormat="1" applyFont="1" applyFill="1" applyBorder="1" applyAlignment="1">
      <alignment horizontal="left" vertical="center" indent="1"/>
    </xf>
    <xf numFmtId="4" fontId="30" fillId="35" borderId="0" xfId="42" applyNumberFormat="1" applyFont="1" applyFill="1" applyBorder="1" applyAlignment="1">
      <alignment vertical="center"/>
    </xf>
    <xf numFmtId="0" fontId="23" fillId="35" borderId="0" xfId="42" applyFont="1" applyFill="1" applyBorder="1" applyAlignment="1">
      <alignment horizontal="center" vertical="center"/>
    </xf>
    <xf numFmtId="164" fontId="22" fillId="35" borderId="44" xfId="0" applyNumberFormat="1" applyFont="1" applyFill="1" applyBorder="1" applyAlignment="1">
      <alignment horizontal="center" vertical="center"/>
    </xf>
    <xf numFmtId="4" fontId="30" fillId="35" borderId="43" xfId="42" applyNumberFormat="1" applyFont="1" applyFill="1" applyBorder="1" applyAlignment="1">
      <alignment horizontal="left" vertical="center" indent="1"/>
    </xf>
    <xf numFmtId="0" fontId="0" fillId="35" borderId="44" xfId="0" applyFill="1" applyBorder="1"/>
    <xf numFmtId="4" fontId="30" fillId="35" borderId="45" xfId="42" applyNumberFormat="1" applyFont="1" applyFill="1" applyBorder="1" applyAlignment="1">
      <alignment horizontal="left" vertical="center" indent="1"/>
    </xf>
    <xf numFmtId="4" fontId="30" fillId="35" borderId="34" xfId="42" applyNumberFormat="1" applyFont="1" applyFill="1" applyBorder="1" applyAlignment="1">
      <alignment vertical="center"/>
    </xf>
    <xf numFmtId="0" fontId="0" fillId="35" borderId="46" xfId="0" applyFill="1" applyBorder="1"/>
    <xf numFmtId="0" fontId="19" fillId="36" borderId="51" xfId="0" applyFont="1" applyFill="1" applyBorder="1" applyAlignment="1">
      <alignment horizontal="left" vertical="center"/>
    </xf>
    <xf numFmtId="0" fontId="0" fillId="36" borderId="52" xfId="0" applyFill="1" applyBorder="1" applyAlignment="1">
      <alignment vertical="center"/>
    </xf>
    <xf numFmtId="169" fontId="26" fillId="35" borderId="36" xfId="0" applyNumberFormat="1" applyFont="1" applyFill="1" applyBorder="1" applyAlignment="1">
      <alignment horizontal="center" vertical="justify"/>
    </xf>
    <xf numFmtId="0" fontId="26" fillId="35" borderId="40" xfId="0" applyFont="1" applyFill="1" applyBorder="1" applyAlignment="1">
      <alignment horizontal="left" vertical="justify" indent="1"/>
    </xf>
    <xf numFmtId="168" fontId="32" fillId="0" borderId="21" xfId="0" applyNumberFormat="1" applyFont="1" applyBorder="1" applyAlignment="1">
      <alignment horizontal="left" vertical="center" indent="1"/>
    </xf>
    <xf numFmtId="164" fontId="36" fillId="0" borderId="21" xfId="0" applyNumberFormat="1" applyFont="1" applyBorder="1" applyAlignment="1">
      <alignment horizontal="left" vertical="center" indent="1"/>
    </xf>
    <xf numFmtId="0" fontId="37" fillId="36" borderId="50" xfId="42" applyFont="1" applyFill="1" applyBorder="1" applyAlignment="1">
      <alignment horizontal="left" vertical="center" indent="1"/>
    </xf>
    <xf numFmtId="0" fontId="26" fillId="35" borderId="22" xfId="0" applyFont="1" applyFill="1" applyBorder="1" applyAlignment="1">
      <alignment horizontal="left" vertical="center" indent="1"/>
    </xf>
    <xf numFmtId="0" fontId="32" fillId="0" borderId="25" xfId="0" applyFont="1" applyBorder="1" applyAlignment="1">
      <alignment horizontal="left" vertical="center" indent="1"/>
    </xf>
    <xf numFmtId="168" fontId="32" fillId="0" borderId="30" xfId="0" applyNumberFormat="1" applyFont="1" applyBorder="1" applyAlignment="1">
      <alignment horizontal="left" vertical="center" indent="1"/>
    </xf>
    <xf numFmtId="0" fontId="31" fillId="0" borderId="26" xfId="0" applyFont="1" applyBorder="1" applyAlignment="1">
      <alignment horizontal="left" vertical="center" indent="1"/>
    </xf>
    <xf numFmtId="0" fontId="31" fillId="0" borderId="27" xfId="0" applyFont="1" applyBorder="1" applyAlignment="1">
      <alignment horizontal="left" vertical="center" indent="1"/>
    </xf>
    <xf numFmtId="168" fontId="31" fillId="0" borderId="42" xfId="0" applyNumberFormat="1" applyFont="1" applyBorder="1" applyAlignment="1">
      <alignment horizontal="left" vertical="center" indent="1"/>
    </xf>
    <xf numFmtId="0" fontId="31" fillId="0" borderId="28" xfId="0" applyFont="1" applyBorder="1" applyAlignment="1">
      <alignment horizontal="left" vertical="center" indent="1"/>
    </xf>
    <xf numFmtId="168" fontId="31" fillId="0" borderId="41" xfId="0" applyNumberFormat="1" applyFont="1" applyBorder="1" applyAlignment="1">
      <alignment horizontal="left" vertical="center" inden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4" fillId="0" borderId="49" xfId="42" applyFont="1" applyBorder="1" applyAlignment="1">
      <alignment horizontal="left" vertical="center" indent="1"/>
    </xf>
    <xf numFmtId="4" fontId="24" fillId="37" borderId="26" xfId="42" applyNumberFormat="1" applyFont="1" applyFill="1" applyBorder="1" applyAlignment="1">
      <alignment horizontal="left" vertical="center" indent="1"/>
    </xf>
    <xf numFmtId="168" fontId="24" fillId="37" borderId="31" xfId="42" applyNumberFormat="1" applyFont="1" applyFill="1" applyBorder="1" applyAlignment="1">
      <alignment horizontal="left" vertical="center" indent="1"/>
    </xf>
    <xf numFmtId="0" fontId="32" fillId="37" borderId="24" xfId="0" applyFont="1" applyFill="1" applyBorder="1" applyAlignment="1">
      <alignment horizontal="left" vertical="center" indent="1"/>
    </xf>
    <xf numFmtId="167" fontId="32" fillId="37" borderId="29" xfId="0" applyNumberFormat="1" applyFont="1" applyFill="1" applyBorder="1" applyAlignment="1">
      <alignment horizontal="left" vertical="center" indent="1"/>
    </xf>
    <xf numFmtId="0" fontId="42" fillId="35" borderId="38" xfId="0" applyFont="1" applyFill="1" applyBorder="1" applyAlignment="1">
      <alignment horizontal="left" vertical="center" indent="1"/>
    </xf>
    <xf numFmtId="169" fontId="42" fillId="35" borderId="38" xfId="0" applyNumberFormat="1" applyFont="1" applyFill="1" applyBorder="1" applyAlignment="1">
      <alignment horizontal="left" vertical="center" indent="1"/>
    </xf>
    <xf numFmtId="164" fontId="35" fillId="0" borderId="37" xfId="0" applyNumberFormat="1" applyFont="1" applyBorder="1" applyAlignment="1">
      <alignment horizontal="left" vertical="center" indent="1"/>
    </xf>
    <xf numFmtId="166" fontId="40" fillId="0" borderId="10" xfId="42" applyNumberFormat="1" applyFont="1" applyBorder="1" applyAlignment="1">
      <alignment horizontal="left" vertical="center" indent="1"/>
    </xf>
    <xf numFmtId="164" fontId="42" fillId="35" borderId="18" xfId="0" applyNumberFormat="1" applyFont="1" applyFill="1" applyBorder="1" applyAlignment="1">
      <alignment horizontal="left" vertical="center" indent="1"/>
    </xf>
    <xf numFmtId="169" fontId="40" fillId="0" borderId="10" xfId="42" applyNumberFormat="1" applyFont="1" applyBorder="1" applyAlignment="1">
      <alignment horizontal="center" vertical="center"/>
    </xf>
    <xf numFmtId="0" fontId="13" fillId="35" borderId="53" xfId="0" applyFont="1" applyFill="1" applyBorder="1" applyAlignment="1">
      <alignment horizontal="left" vertical="center" indent="1"/>
    </xf>
    <xf numFmtId="0" fontId="32" fillId="37" borderId="26" xfId="0" applyFont="1" applyFill="1" applyBorder="1" applyAlignment="1">
      <alignment horizontal="left" vertical="center" indent="1"/>
    </xf>
    <xf numFmtId="168" fontId="32" fillId="37" borderId="31" xfId="0" applyNumberFormat="1" applyFont="1" applyFill="1" applyBorder="1" applyAlignment="1">
      <alignment horizontal="left" vertical="center" indent="1"/>
    </xf>
    <xf numFmtId="0" fontId="0" fillId="35" borderId="0" xfId="0" applyFill="1" applyAlignment="1">
      <alignment vertical="center"/>
    </xf>
    <xf numFmtId="0" fontId="43" fillId="0" borderId="33" xfId="42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3" fontId="41" fillId="0" borderId="37" xfId="42" applyNumberFormat="1" applyFont="1" applyFill="1" applyBorder="1" applyAlignment="1">
      <alignment horizontal="left" vertical="center" indent="1"/>
    </xf>
    <xf numFmtId="169" fontId="35" fillId="34" borderId="35" xfId="0" applyNumberFormat="1" applyFont="1" applyFill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35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47" xfId="0" applyFont="1" applyBorder="1" applyAlignment="1">
      <alignment horizontal="left" vertical="center" indent="1"/>
    </xf>
    <xf numFmtId="0" fontId="32" fillId="0" borderId="35" xfId="0" applyFont="1" applyBorder="1" applyAlignment="1">
      <alignment horizontal="left" vertical="center" indent="1"/>
    </xf>
    <xf numFmtId="169" fontId="35" fillId="34" borderId="15" xfId="0" applyNumberFormat="1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left" vertical="justify" indent="1"/>
    </xf>
    <xf numFmtId="164" fontId="39" fillId="0" borderId="33" xfId="42" applyNumberFormat="1" applyFont="1" applyFill="1" applyBorder="1" applyAlignment="1">
      <alignment vertical="center"/>
    </xf>
    <xf numFmtId="0" fontId="26" fillId="35" borderId="12" xfId="0" applyFont="1" applyFill="1" applyBorder="1" applyAlignment="1">
      <alignment horizontal="left" vertical="center" indent="1"/>
    </xf>
    <xf numFmtId="0" fontId="37" fillId="36" borderId="50" xfId="42" applyFont="1" applyFill="1" applyBorder="1" applyAlignment="1">
      <alignment horizontal="center" vertical="center"/>
    </xf>
    <xf numFmtId="0" fontId="37" fillId="36" borderId="51" xfId="42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left" vertical="center" indent="1"/>
    </xf>
    <xf numFmtId="164" fontId="31" fillId="0" borderId="10" xfId="0" applyNumberFormat="1" applyFont="1" applyBorder="1" applyAlignment="1">
      <alignment horizontal="left" vertical="center" indent="1"/>
    </xf>
    <xf numFmtId="164" fontId="31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left" indent="1"/>
    </xf>
    <xf numFmtId="164" fontId="31" fillId="0" borderId="10" xfId="0" applyNumberFormat="1" applyFont="1" applyBorder="1" applyAlignment="1">
      <alignment horizontal="center"/>
    </xf>
    <xf numFmtId="170" fontId="31" fillId="0" borderId="10" xfId="0" applyNumberFormat="1" applyFont="1" applyBorder="1" applyAlignment="1">
      <alignment horizontal="left" vertical="center" indent="1"/>
    </xf>
    <xf numFmtId="0" fontId="32" fillId="0" borderId="10" xfId="0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justify"/>
    </xf>
    <xf numFmtId="0" fontId="26" fillId="35" borderId="32" xfId="0" applyFont="1" applyFill="1" applyBorder="1" applyAlignment="1">
      <alignment vertical="justify"/>
    </xf>
    <xf numFmtId="0" fontId="0" fillId="33" borderId="0" xfId="0" applyFill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168" fontId="44" fillId="0" borderId="42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7" fillId="36" borderId="47" xfId="42" applyFont="1" applyFill="1" applyBorder="1" applyAlignment="1">
      <alignment horizontal="left" vertical="center" indent="1"/>
    </xf>
    <xf numFmtId="0" fontId="44" fillId="36" borderId="15" xfId="0" applyFont="1" applyFill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169" fontId="44" fillId="34" borderId="42" xfId="0" applyNumberFormat="1" applyFont="1" applyFill="1" applyBorder="1" applyAlignment="1">
      <alignment horizontal="center" vertical="center"/>
    </xf>
    <xf numFmtId="0" fontId="44" fillId="0" borderId="0" xfId="0" applyFont="1"/>
    <xf numFmtId="164" fontId="44" fillId="0" borderId="21" xfId="0" applyNumberFormat="1" applyFont="1" applyBorder="1" applyAlignment="1">
      <alignment horizontal="left" vertical="center" indent="1"/>
    </xf>
    <xf numFmtId="168" fontId="44" fillId="0" borderId="21" xfId="0" applyNumberFormat="1" applyFont="1" applyBorder="1" applyAlignment="1">
      <alignment horizontal="left" vertical="center" indent="1"/>
    </xf>
    <xf numFmtId="0" fontId="44" fillId="36" borderId="48" xfId="0" applyFont="1" applyFill="1" applyBorder="1" applyAlignment="1">
      <alignment horizontal="left" vertical="center" indent="1"/>
    </xf>
    <xf numFmtId="164" fontId="35" fillId="0" borderId="19" xfId="0" applyNumberFormat="1" applyFont="1" applyBorder="1" applyAlignment="1">
      <alignment horizontal="left" vertical="center" indent="1"/>
    </xf>
    <xf numFmtId="169" fontId="24" fillId="0" borderId="10" xfId="42" applyNumberFormat="1" applyFont="1" applyBorder="1" applyAlignment="1">
      <alignment horizontal="center" vertical="justify"/>
    </xf>
    <xf numFmtId="164" fontId="32" fillId="0" borderId="19" xfId="0" applyNumberFormat="1" applyFont="1" applyBorder="1" applyAlignment="1">
      <alignment horizontal="left" vertical="center" indent="1"/>
    </xf>
    <xf numFmtId="4" fontId="32" fillId="0" borderId="37" xfId="0" applyNumberFormat="1" applyFont="1" applyBorder="1" applyAlignment="1">
      <alignment horizontal="left" vertical="center" indent="1"/>
    </xf>
    <xf numFmtId="0" fontId="42" fillId="35" borderId="18" xfId="0" applyFont="1" applyFill="1" applyBorder="1" applyAlignment="1">
      <alignment horizontal="left" vertical="center" indent="1"/>
    </xf>
    <xf numFmtId="169" fontId="42" fillId="35" borderId="10" xfId="0" applyNumberFormat="1" applyFont="1" applyFill="1" applyBorder="1" applyAlignment="1">
      <alignment horizontal="left" vertical="center" indent="1"/>
    </xf>
    <xf numFmtId="0" fontId="42" fillId="35" borderId="0" xfId="0" applyFont="1" applyFill="1" applyAlignment="1">
      <alignment horizontal="left" vertical="center" indent="1"/>
    </xf>
    <xf numFmtId="164" fontId="42" fillId="35" borderId="19" xfId="0" applyNumberFormat="1" applyFont="1" applyFill="1" applyBorder="1" applyAlignment="1">
      <alignment horizontal="left" vertical="center" indent="1"/>
    </xf>
    <xf numFmtId="0" fontId="32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48" fillId="0" borderId="0" xfId="42" applyFont="1" applyAlignment="1">
      <alignment vertical="center"/>
    </xf>
    <xf numFmtId="0" fontId="48" fillId="0" borderId="33" xfId="42" applyFont="1" applyBorder="1" applyAlignment="1">
      <alignment vertical="center"/>
    </xf>
    <xf numFmtId="0" fontId="48" fillId="0" borderId="42" xfId="42" applyFont="1" applyBorder="1" applyAlignment="1">
      <alignment vertical="center"/>
    </xf>
    <xf numFmtId="0" fontId="40" fillId="0" borderId="33" xfId="42" applyFont="1" applyFill="1" applyBorder="1" applyAlignment="1">
      <alignment horizontal="left" vertical="center" indent="1"/>
    </xf>
    <xf numFmtId="164" fontId="40" fillId="0" borderId="33" xfId="42" applyNumberFormat="1" applyFont="1" applyFill="1" applyBorder="1" applyAlignment="1">
      <alignment horizontal="left" vertical="center" indent="1"/>
    </xf>
    <xf numFmtId="168" fontId="44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left" vertical="center" indent="1"/>
    </xf>
    <xf numFmtId="0" fontId="46" fillId="0" borderId="0" xfId="0" applyFont="1" applyAlignment="1">
      <alignment horizontal="left"/>
    </xf>
    <xf numFmtId="0" fontId="45" fillId="35" borderId="12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center" vertical="justify"/>
    </xf>
    <xf numFmtId="0" fontId="26" fillId="35" borderId="12" xfId="0" applyFont="1" applyFill="1" applyBorder="1" applyAlignment="1">
      <alignment horizontal="center" vertical="center"/>
    </xf>
    <xf numFmtId="10" fontId="31" fillId="0" borderId="10" xfId="0" applyNumberFormat="1" applyFont="1" applyBorder="1" applyAlignment="1">
      <alignment horizontal="left" vertical="center" indent="1"/>
    </xf>
    <xf numFmtId="10" fontId="37" fillId="36" borderId="51" xfId="42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left" vertical="center" indent="1"/>
    </xf>
    <xf numFmtId="165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9" fillId="0" borderId="33" xfId="42" applyFont="1" applyFill="1" applyBorder="1" applyAlignment="1">
      <alignment vertical="center"/>
    </xf>
    <xf numFmtId="0" fontId="50" fillId="0" borderId="0" xfId="42" applyFont="1" applyFill="1" applyAlignment="1">
      <alignment horizontal="left" vertical="center"/>
    </xf>
    <xf numFmtId="169" fontId="44" fillId="0" borderId="11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/>
    </xf>
    <xf numFmtId="2" fontId="24" fillId="0" borderId="10" xfId="42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 vertical="center"/>
    </xf>
    <xf numFmtId="49" fontId="26" fillId="35" borderId="38" xfId="0" applyNumberFormat="1" applyFont="1" applyFill="1" applyBorder="1" applyAlignment="1">
      <alignment horizontal="center" vertical="center"/>
    </xf>
    <xf numFmtId="171" fontId="32" fillId="0" borderId="10" xfId="0" applyNumberFormat="1" applyFont="1" applyBorder="1" applyAlignment="1">
      <alignment horizontal="center" vertical="center"/>
    </xf>
    <xf numFmtId="171" fontId="32" fillId="0" borderId="10" xfId="0" applyNumberFormat="1" applyFont="1" applyBorder="1" applyAlignment="1">
      <alignment horizontal="left" vertical="center" indent="1"/>
    </xf>
    <xf numFmtId="165" fontId="32" fillId="0" borderId="10" xfId="0" applyNumberFormat="1" applyFont="1" applyBorder="1" applyAlignment="1">
      <alignment horizontal="left" vertical="center" indent="1"/>
    </xf>
    <xf numFmtId="165" fontId="24" fillId="0" borderId="10" xfId="42" applyNumberFormat="1" applyFont="1" applyFill="1" applyBorder="1" applyAlignment="1">
      <alignment horizontal="left" vertical="center" indent="1"/>
    </xf>
    <xf numFmtId="2" fontId="24" fillId="0" borderId="37" xfId="42" applyNumberFormat="1" applyFont="1" applyFill="1" applyBorder="1" applyAlignment="1">
      <alignment horizontal="left" vertical="center" indent="1"/>
    </xf>
    <xf numFmtId="4" fontId="24" fillId="0" borderId="37" xfId="42" applyNumberFormat="1" applyFont="1" applyFill="1" applyBorder="1" applyAlignment="1">
      <alignment horizontal="left" vertical="center" indent="1"/>
    </xf>
    <xf numFmtId="168" fontId="32" fillId="0" borderId="10" xfId="0" applyNumberFormat="1" applyFont="1" applyBorder="1" applyAlignment="1">
      <alignment horizontal="left" vertical="center" indent="1"/>
    </xf>
    <xf numFmtId="172" fontId="32" fillId="0" borderId="10" xfId="0" applyNumberFormat="1" applyFont="1" applyBorder="1" applyAlignment="1">
      <alignment horizontal="left" vertical="center" indent="1"/>
    </xf>
    <xf numFmtId="165" fontId="32" fillId="0" borderId="0" xfId="0" applyNumberFormat="1" applyFont="1" applyAlignment="1">
      <alignment horizontal="center"/>
    </xf>
    <xf numFmtId="165" fontId="24" fillId="0" borderId="0" xfId="42" applyNumberFormat="1" applyFont="1" applyBorder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 vertical="center" indent="1"/>
    </xf>
    <xf numFmtId="172" fontId="32" fillId="0" borderId="0" xfId="0" applyNumberFormat="1" applyFont="1" applyAlignment="1">
      <alignment horizontal="left" vertical="center" indent="1"/>
    </xf>
    <xf numFmtId="169" fontId="44" fillId="0" borderId="57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68" fontId="24" fillId="0" borderId="31" xfId="42" applyNumberFormat="1" applyFont="1" applyFill="1" applyBorder="1" applyAlignment="1">
      <alignment horizontal="left" vertical="center" indent="1"/>
    </xf>
    <xf numFmtId="171" fontId="32" fillId="0" borderId="0" xfId="0" applyNumberFormat="1" applyFont="1" applyAlignment="1">
      <alignment horizontal="center"/>
    </xf>
    <xf numFmtId="49" fontId="26" fillId="35" borderId="39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horizontal="left" vertical="center" indent="1"/>
    </xf>
    <xf numFmtId="173" fontId="0" fillId="0" borderId="0" xfId="0" applyNumberFormat="1" applyAlignment="1">
      <alignment horizontal="center" vertical="center"/>
    </xf>
    <xf numFmtId="0" fontId="38" fillId="35" borderId="20" xfId="42" applyFont="1" applyFill="1" applyBorder="1" applyAlignment="1">
      <alignment horizontal="left" vertical="center" indent="1"/>
    </xf>
    <xf numFmtId="0" fontId="38" fillId="35" borderId="56" xfId="42" applyFont="1" applyFill="1" applyBorder="1" applyAlignment="1">
      <alignment horizontal="left" vertical="center" indent="1"/>
    </xf>
    <xf numFmtId="0" fontId="47" fillId="36" borderId="47" xfId="42" applyFont="1" applyFill="1" applyBorder="1" applyAlignment="1">
      <alignment horizontal="center" vertical="center"/>
    </xf>
    <xf numFmtId="0" fontId="47" fillId="36" borderId="15" xfId="42" applyFont="1" applyFill="1" applyBorder="1" applyAlignment="1">
      <alignment horizontal="center" vertical="center"/>
    </xf>
    <xf numFmtId="0" fontId="47" fillId="36" borderId="48" xfId="42" applyFont="1" applyFill="1" applyBorder="1" applyAlignment="1">
      <alignment horizontal="center" vertical="center"/>
    </xf>
    <xf numFmtId="0" fontId="39" fillId="0" borderId="42" xfId="42" applyFont="1" applyFill="1" applyBorder="1" applyAlignment="1">
      <alignment horizontal="left" vertical="center" indent="1"/>
    </xf>
    <xf numFmtId="0" fontId="39" fillId="0" borderId="35" xfId="42" applyFont="1" applyFill="1" applyBorder="1" applyAlignment="1">
      <alignment horizontal="left" vertical="center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8CFF110D-188C-4BFA-8AB3-EE95D348C50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6"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0033CC"/>
      <color rgb="FF000099"/>
      <color rgb="FFFFFFE1"/>
      <color rgb="FF0000FF"/>
      <color rgb="FFC5FFE8"/>
      <color rgb="FFFFFFD9"/>
      <color rgb="FFF1F7ED"/>
      <color rgb="FF00FF99"/>
      <color rgb="FFFFDDDD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131733</xdr:colOff>
      <xdr:row>21</xdr:row>
      <xdr:rowOff>111125</xdr:rowOff>
    </xdr:from>
    <xdr:to>
      <xdr:col>4</xdr:col>
      <xdr:colOff>794147</xdr:colOff>
      <xdr:row>24</xdr:row>
      <xdr:rowOff>280565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E14C6-DEC3-493B-8DA2-72E7B02E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837" y="8911088"/>
          <a:ext cx="1893746" cy="109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terknightadvisor.wordpress.com/2016/10/28/disclosure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eter_Knight@PeterKnightAdvisor.com" TargetMode="External"/><Relationship Id="rId1" Type="http://schemas.openxmlformats.org/officeDocument/2006/relationships/hyperlink" Target="https://peterknightadvisor.wordpress.com/2016/10/28/disclosur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eterknightadvisor.com/2022/03/29/71236/" TargetMode="External"/><Relationship Id="rId4" Type="http://schemas.openxmlformats.org/officeDocument/2006/relationships/hyperlink" Target="https://peterknightadvisor.wordpress.com/2016/10/28/disclosu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B798-9A08-43C1-A229-D60418EB3CEF}">
  <dimension ref="A1:AY175"/>
  <sheetViews>
    <sheetView tabSelected="1" topLeftCell="B1" zoomScale="68" zoomScaleNormal="68" workbookViewId="0">
      <selection activeCell="D17" sqref="D17"/>
    </sheetView>
  </sheetViews>
  <sheetFormatPr defaultRowHeight="15" zeroHeight="1" x14ac:dyDescent="0.25"/>
  <cols>
    <col min="1" max="1" width="1.5703125" style="1" customWidth="1"/>
    <col min="2" max="2" width="43.140625" style="2" customWidth="1"/>
    <col min="3" max="3" width="21.5703125" style="2" customWidth="1"/>
    <col min="4" max="4" width="18.42578125" style="2" customWidth="1"/>
    <col min="5" max="5" width="15.140625" style="2" customWidth="1"/>
    <col min="6" max="7" width="17.28515625" style="2" customWidth="1"/>
    <col min="8" max="8" width="1.85546875" style="2" customWidth="1"/>
    <col min="9" max="9" width="31.7109375" style="4" customWidth="1"/>
    <col min="10" max="10" width="13.5703125" style="2" customWidth="1"/>
    <col min="11" max="11" width="15.85546875" style="92" customWidth="1"/>
    <col min="12" max="12" width="17.28515625" style="2" customWidth="1"/>
    <col min="13" max="13" width="4.28515625" style="1" customWidth="1"/>
    <col min="14" max="14" width="14" style="1" customWidth="1"/>
    <col min="15" max="15" width="15.85546875" style="1" customWidth="1"/>
    <col min="16" max="16" width="15.140625" style="1" customWidth="1"/>
    <col min="17" max="17" width="15.5703125" style="1" customWidth="1"/>
    <col min="18" max="20" width="9.140625" style="1"/>
    <col min="21" max="21" width="13" style="1" customWidth="1"/>
    <col min="22" max="16384" width="9.140625" style="1"/>
  </cols>
  <sheetData>
    <row r="1" spans="1:49" ht="9.75" customHeight="1" x14ac:dyDescent="0.25">
      <c r="H1" s="3"/>
    </row>
    <row r="2" spans="1:49" customFormat="1" ht="39" customHeight="1" x14ac:dyDescent="0.25">
      <c r="A2" s="1"/>
      <c r="B2" s="80" t="s">
        <v>40</v>
      </c>
      <c r="C2" s="78" t="s">
        <v>26</v>
      </c>
      <c r="D2" s="37" t="s">
        <v>24</v>
      </c>
      <c r="E2" s="73" t="s">
        <v>2</v>
      </c>
      <c r="F2" s="156" t="s">
        <v>63</v>
      </c>
      <c r="G2" s="38" t="s">
        <v>20</v>
      </c>
      <c r="H2" s="2"/>
      <c r="I2" s="123" t="s">
        <v>51</v>
      </c>
      <c r="J2" s="124" t="s">
        <v>21</v>
      </c>
      <c r="K2" s="125" t="s">
        <v>52</v>
      </c>
      <c r="L2" s="91" t="s">
        <v>22</v>
      </c>
      <c r="M2" s="7"/>
      <c r="N2" s="63" t="s">
        <v>0</v>
      </c>
      <c r="O2" s="90" t="s">
        <v>28</v>
      </c>
      <c r="P2" s="71" t="s">
        <v>25</v>
      </c>
      <c r="Q2" s="68" t="s">
        <v>27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customFormat="1" ht="21" customHeight="1" x14ac:dyDescent="0.3">
      <c r="A3" s="1"/>
      <c r="B3" s="113" t="s">
        <v>54</v>
      </c>
      <c r="C3" s="108">
        <v>3689.25</v>
      </c>
      <c r="D3" s="106">
        <v>1</v>
      </c>
      <c r="E3" s="60">
        <v>44848</v>
      </c>
      <c r="F3" s="134">
        <v>3681</v>
      </c>
      <c r="G3" s="107">
        <f>(((C3-F3)*D3)*50)-(39*J3)</f>
        <v>373.5</v>
      </c>
      <c r="H3" s="2"/>
      <c r="I3" s="122" t="s">
        <v>29</v>
      </c>
      <c r="J3" s="133">
        <v>1</v>
      </c>
      <c r="K3" s="120"/>
      <c r="L3" s="121">
        <f>G3*J3</f>
        <v>373.5</v>
      </c>
      <c r="M3" s="15"/>
      <c r="N3" s="83"/>
      <c r="O3" s="84"/>
      <c r="P3" s="84"/>
      <c r="Q3" s="8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customFormat="1" ht="21" customHeight="1" x14ac:dyDescent="0.3">
      <c r="A4" s="1"/>
      <c r="B4" s="114" t="s">
        <v>55</v>
      </c>
      <c r="C4" s="143">
        <v>11110.25</v>
      </c>
      <c r="D4" s="106">
        <v>1</v>
      </c>
      <c r="E4" s="60">
        <v>44848</v>
      </c>
      <c r="F4" s="135">
        <v>11074</v>
      </c>
      <c r="G4" s="105">
        <f>(((C4-F4)*D4)*20)-(39*J4)</f>
        <v>686</v>
      </c>
      <c r="H4" s="6"/>
      <c r="I4" s="122" t="s">
        <v>30</v>
      </c>
      <c r="J4" s="133">
        <v>1</v>
      </c>
      <c r="K4" s="95"/>
      <c r="L4" s="103">
        <f>G4*J4</f>
        <v>686</v>
      </c>
      <c r="M4" s="15"/>
      <c r="N4" s="83"/>
      <c r="O4" s="86"/>
      <c r="P4" s="84"/>
      <c r="Q4" s="8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customFormat="1" ht="21" customHeight="1" x14ac:dyDescent="0.3">
      <c r="A5" s="1"/>
      <c r="B5" s="109" t="s">
        <v>41</v>
      </c>
      <c r="C5" s="109" t="s">
        <v>59</v>
      </c>
      <c r="D5" s="110" t="s">
        <v>23</v>
      </c>
      <c r="E5" s="111" t="s">
        <v>2</v>
      </c>
      <c r="F5" s="136" t="s">
        <v>19</v>
      </c>
      <c r="G5" s="112" t="s">
        <v>1</v>
      </c>
      <c r="H5" s="6"/>
      <c r="I5" s="161"/>
      <c r="J5" s="162"/>
      <c r="K5" s="162"/>
      <c r="L5" s="163"/>
      <c r="M5" s="15"/>
      <c r="N5" s="83"/>
      <c r="O5" s="84"/>
      <c r="P5" s="84"/>
      <c r="Q5" s="8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customFormat="1" ht="21" customHeight="1" x14ac:dyDescent="0.3">
      <c r="A6" s="1"/>
      <c r="B6" s="114" t="s">
        <v>56</v>
      </c>
      <c r="C6" s="144">
        <v>1664</v>
      </c>
      <c r="D6" s="106">
        <v>-1</v>
      </c>
      <c r="E6" s="60">
        <v>44841</v>
      </c>
      <c r="F6" s="149">
        <v>1706.5</v>
      </c>
      <c r="G6" s="59">
        <f>(((C6-F6)*D6)*100)-(39*J6)</f>
        <v>4211</v>
      </c>
      <c r="H6" s="6"/>
      <c r="I6" s="101" t="s">
        <v>31</v>
      </c>
      <c r="J6" s="133">
        <v>1</v>
      </c>
      <c r="K6" s="96"/>
      <c r="L6" s="102">
        <f>G6*J6</f>
        <v>4211</v>
      </c>
      <c r="M6" s="15"/>
      <c r="N6" s="83"/>
      <c r="O6" s="84"/>
      <c r="P6" s="84"/>
      <c r="Q6" s="8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customFormat="1" ht="21.75" customHeight="1" x14ac:dyDescent="0.3">
      <c r="A7" s="1"/>
      <c r="B7" s="114" t="s">
        <v>53</v>
      </c>
      <c r="C7" s="145">
        <v>18.719000000000001</v>
      </c>
      <c r="D7" s="106">
        <v>-1</v>
      </c>
      <c r="E7" s="60">
        <v>44841</v>
      </c>
      <c r="F7" s="146">
        <v>20.3</v>
      </c>
      <c r="G7" s="59">
        <f>(((C7-F7)*D7)*5000)-(39*J7)</f>
        <v>7865.9999999999973</v>
      </c>
      <c r="H7" s="6"/>
      <c r="I7" s="101" t="s">
        <v>32</v>
      </c>
      <c r="J7" s="133">
        <v>1</v>
      </c>
      <c r="K7" s="96"/>
      <c r="L7" s="102">
        <f t="shared" ref="L7:L8" si="0">G7*J7</f>
        <v>7865.9999999999973</v>
      </c>
      <c r="M7" s="15"/>
      <c r="N7" s="83"/>
      <c r="O7" s="84"/>
      <c r="P7" s="84"/>
      <c r="Q7" s="8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9" customFormat="1" ht="21.75" customHeight="1" x14ac:dyDescent="0.3">
      <c r="A8" s="1"/>
      <c r="B8" s="114" t="s">
        <v>61</v>
      </c>
      <c r="C8" s="151">
        <v>3.4155000000000002</v>
      </c>
      <c r="D8" s="106">
        <v>-1</v>
      </c>
      <c r="E8" s="60">
        <v>44848</v>
      </c>
      <c r="F8" s="146">
        <v>3.4409999999999998</v>
      </c>
      <c r="G8" s="59">
        <f>(((C8-F8)*D8)*25000)-(39*J8)</f>
        <v>598.49999999999091</v>
      </c>
      <c r="H8" s="6"/>
      <c r="I8" s="101" t="str">
        <f>B8</f>
        <v>High Grade Copper</v>
      </c>
      <c r="J8" s="152">
        <v>1</v>
      </c>
      <c r="K8" s="153"/>
      <c r="L8" s="102">
        <f t="shared" si="0"/>
        <v>598.49999999999091</v>
      </c>
      <c r="M8" s="15"/>
      <c r="N8" s="83"/>
      <c r="O8" s="84"/>
      <c r="P8" s="84"/>
      <c r="Q8" s="8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9" s="13" customFormat="1" ht="21" customHeight="1" x14ac:dyDescent="0.3">
      <c r="A9" s="12"/>
      <c r="B9" s="109" t="s">
        <v>42</v>
      </c>
      <c r="C9" s="109" t="s">
        <v>65</v>
      </c>
      <c r="D9" s="58" t="s">
        <v>23</v>
      </c>
      <c r="E9" s="57" t="s">
        <v>2</v>
      </c>
      <c r="F9" s="137" t="s">
        <v>64</v>
      </c>
      <c r="G9" s="61" t="s">
        <v>1</v>
      </c>
      <c r="H9" s="6"/>
      <c r="I9" s="97"/>
      <c r="J9" s="98"/>
      <c r="K9" s="98"/>
      <c r="L9" s="104"/>
      <c r="M9" s="15"/>
      <c r="N9" s="83"/>
      <c r="O9" s="84"/>
      <c r="P9" s="84"/>
      <c r="Q9" s="8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9" s="13" customFormat="1" ht="21" customHeight="1" x14ac:dyDescent="0.3">
      <c r="A10" s="19"/>
      <c r="B10" s="114" t="s">
        <v>44</v>
      </c>
      <c r="C10" s="139">
        <v>0.63049999999999995</v>
      </c>
      <c r="D10" s="106">
        <v>1</v>
      </c>
      <c r="E10" s="60">
        <v>44840</v>
      </c>
      <c r="F10" s="155">
        <v>0.62949999999999995</v>
      </c>
      <c r="G10" s="59">
        <f>(((C10-F10)*D10)*100000)+(-39*J10)</f>
        <v>61.000000000000085</v>
      </c>
      <c r="H10" s="6"/>
      <c r="I10" s="101" t="s">
        <v>33</v>
      </c>
      <c r="J10" s="133">
        <v>1</v>
      </c>
      <c r="K10" s="99"/>
      <c r="L10" s="102">
        <f t="shared" ref="L10:L15" si="1">G10*J10</f>
        <v>61.000000000000085</v>
      </c>
      <c r="M10" s="15"/>
      <c r="N10" s="83"/>
      <c r="O10" s="84"/>
      <c r="P10" s="84"/>
      <c r="Q10" s="8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9" s="13" customFormat="1" ht="21" customHeight="1" x14ac:dyDescent="0.3">
      <c r="A11" s="12"/>
      <c r="B11" s="114" t="s">
        <v>46</v>
      </c>
      <c r="C11" s="139">
        <v>0.72914999999999996</v>
      </c>
      <c r="D11" s="106">
        <v>1</v>
      </c>
      <c r="E11" s="60">
        <v>44847</v>
      </c>
      <c r="F11" s="155">
        <v>0.72770000000000001</v>
      </c>
      <c r="G11" s="59">
        <f>(((C11-F11)*D11)*100000)+(-39*J11)</f>
        <v>105.99999999999514</v>
      </c>
      <c r="H11" s="6"/>
      <c r="I11" s="101" t="s">
        <v>35</v>
      </c>
      <c r="J11" s="133">
        <v>1</v>
      </c>
      <c r="K11" s="99"/>
      <c r="L11" s="102">
        <f t="shared" si="1"/>
        <v>105.99999999999514</v>
      </c>
      <c r="M11" s="15"/>
      <c r="N11" s="83"/>
      <c r="O11" s="84"/>
      <c r="P11" s="84"/>
      <c r="Q11" s="87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9" s="13" customFormat="1" ht="21" customHeight="1" x14ac:dyDescent="0.3">
      <c r="A12" s="18"/>
      <c r="B12" s="114" t="s">
        <v>48</v>
      </c>
      <c r="C12" s="139">
        <v>1.01075</v>
      </c>
      <c r="D12" s="106">
        <v>1</v>
      </c>
      <c r="E12" s="60">
        <v>44840</v>
      </c>
      <c r="F12" s="138">
        <v>1.0085999999999999</v>
      </c>
      <c r="G12" s="59">
        <f>(((C12-F12)*D12)*125000)-(39*J12)</f>
        <v>229.75000000001205</v>
      </c>
      <c r="H12" s="6"/>
      <c r="I12" s="101" t="s">
        <v>37</v>
      </c>
      <c r="J12" s="133">
        <v>1</v>
      </c>
      <c r="K12" s="99"/>
      <c r="L12" s="102">
        <f>G12*J12</f>
        <v>229.75000000001205</v>
      </c>
      <c r="M12" s="15"/>
      <c r="N12" s="83"/>
      <c r="O12" s="84"/>
      <c r="P12" s="84"/>
      <c r="Q12" s="8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9" s="13" customFormat="1" ht="21" customHeight="1" x14ac:dyDescent="0.3">
      <c r="A13" s="12"/>
      <c r="B13" s="114" t="s">
        <v>47</v>
      </c>
      <c r="C13" s="139">
        <v>0.98934999999999995</v>
      </c>
      <c r="D13" s="106">
        <v>1</v>
      </c>
      <c r="E13" s="60">
        <v>44847</v>
      </c>
      <c r="F13" s="155">
        <v>0.98219999999999996</v>
      </c>
      <c r="G13" s="59">
        <f>(((C13-F13)*D13)*125000)-(39*J13)</f>
        <v>854.74999999999875</v>
      </c>
      <c r="H13" s="6"/>
      <c r="I13" s="101" t="s">
        <v>36</v>
      </c>
      <c r="J13" s="133">
        <v>1</v>
      </c>
      <c r="K13" s="99"/>
      <c r="L13" s="102">
        <f t="shared" si="1"/>
        <v>854.74999999999875</v>
      </c>
      <c r="M13" s="15"/>
      <c r="N13" s="83"/>
      <c r="O13" s="84"/>
      <c r="P13" s="84"/>
      <c r="Q13" s="8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9" s="13" customFormat="1" ht="21" customHeight="1" x14ac:dyDescent="0.3">
      <c r="A14" s="12"/>
      <c r="B14" s="114" t="s">
        <v>45</v>
      </c>
      <c r="C14" s="140">
        <v>1.1378999999999999</v>
      </c>
      <c r="D14" s="106">
        <v>1</v>
      </c>
      <c r="E14" s="60">
        <v>44847</v>
      </c>
      <c r="F14" s="155">
        <v>1.1101000000000001</v>
      </c>
      <c r="G14" s="59">
        <f>(((C14-F14)*D14)*62500)-(39*J14)</f>
        <v>1698.4999999999891</v>
      </c>
      <c r="H14" s="6"/>
      <c r="I14" s="101" t="s">
        <v>34</v>
      </c>
      <c r="J14" s="133">
        <v>1</v>
      </c>
      <c r="K14" s="99"/>
      <c r="L14" s="102">
        <f>G14*J14</f>
        <v>1698.4999999999891</v>
      </c>
      <c r="M14" s="15"/>
      <c r="N14" s="83"/>
      <c r="O14" s="84"/>
      <c r="P14" s="84"/>
      <c r="Q14" s="8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9" s="13" customFormat="1" ht="21" customHeight="1" x14ac:dyDescent="0.3">
      <c r="A15" s="12"/>
      <c r="B15" s="114" t="s">
        <v>49</v>
      </c>
      <c r="C15" s="139">
        <v>0.67625000000000002</v>
      </c>
      <c r="D15" s="106">
        <v>-1</v>
      </c>
      <c r="E15" s="60">
        <v>44839</v>
      </c>
      <c r="F15" s="138">
        <v>0.69669999999999999</v>
      </c>
      <c r="G15" s="59">
        <f>(((C15-F15)*D15)*125000)-(39*J15)</f>
        <v>2517.2499999999959</v>
      </c>
      <c r="H15" s="6"/>
      <c r="I15" s="101" t="s">
        <v>43</v>
      </c>
      <c r="J15" s="133">
        <v>1</v>
      </c>
      <c r="K15" s="99"/>
      <c r="L15" s="102">
        <f t="shared" si="1"/>
        <v>2517.2499999999959</v>
      </c>
      <c r="M15" s="15"/>
      <c r="N15" s="83"/>
      <c r="O15" s="84"/>
      <c r="P15" s="84"/>
      <c r="Q15" s="87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9" s="13" customFormat="1" ht="21" customHeight="1" x14ac:dyDescent="0.3">
      <c r="A16" s="12"/>
      <c r="B16" s="114" t="s">
        <v>50</v>
      </c>
      <c r="C16" s="141">
        <v>111.908</v>
      </c>
      <c r="D16" s="62">
        <v>-1</v>
      </c>
      <c r="E16" s="60">
        <v>44848</v>
      </c>
      <c r="F16" s="146">
        <v>112.41</v>
      </c>
      <c r="G16" s="59">
        <f>(((C16-F16)*D16)*1000)-(39*J16)</f>
        <v>462.99999999999534</v>
      </c>
      <c r="H16" s="6"/>
      <c r="I16" s="101" t="s">
        <v>38</v>
      </c>
      <c r="J16" s="133">
        <v>1</v>
      </c>
      <c r="K16" s="99"/>
      <c r="L16" s="102">
        <f t="shared" ref="L16" si="2">G16</f>
        <v>462.99999999999534</v>
      </c>
      <c r="M16" s="15"/>
      <c r="N16" s="83"/>
      <c r="O16" s="84"/>
      <c r="P16" s="83"/>
      <c r="Q16" s="85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50" s="13" customFormat="1" ht="24" customHeight="1" x14ac:dyDescent="0.3">
      <c r="A17" s="12"/>
      <c r="B17" s="114" t="s">
        <v>60</v>
      </c>
      <c r="C17" s="142">
        <v>85.46</v>
      </c>
      <c r="D17" s="106">
        <v>-1</v>
      </c>
      <c r="E17" s="60">
        <v>44845</v>
      </c>
      <c r="F17" s="148">
        <v>89.33</v>
      </c>
      <c r="G17" s="59">
        <f>(((C17-F17)*D17)*1000)-(39*J17)</f>
        <v>3831.0000000000045</v>
      </c>
      <c r="H17" s="6"/>
      <c r="I17" s="101" t="s">
        <v>39</v>
      </c>
      <c r="J17" s="133">
        <v>1</v>
      </c>
      <c r="K17" s="100"/>
      <c r="L17" s="102">
        <f t="shared" ref="L17" si="3">G17</f>
        <v>3831.0000000000045</v>
      </c>
      <c r="M17" s="15"/>
      <c r="N17" s="83"/>
      <c r="O17" s="128"/>
      <c r="P17" s="83"/>
      <c r="Q17" s="8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50" s="13" customFormat="1" ht="24" customHeight="1" x14ac:dyDescent="0.25">
      <c r="A18" s="12"/>
      <c r="B18" s="115"/>
      <c r="C18" s="69"/>
      <c r="D18" s="62"/>
      <c r="E18" s="60"/>
      <c r="F18" s="147"/>
      <c r="G18" s="59"/>
      <c r="H18" s="6"/>
      <c r="I18" s="52"/>
      <c r="J18" s="70"/>
      <c r="K18" s="77"/>
      <c r="L18" s="40"/>
      <c r="M18" s="14"/>
      <c r="N18" s="83"/>
      <c r="O18" s="126"/>
      <c r="P18" s="83"/>
      <c r="Q18" s="85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50" s="13" customFormat="1" ht="24" customHeight="1" x14ac:dyDescent="0.25">
      <c r="A19" s="12"/>
      <c r="B19" s="116" t="s">
        <v>57</v>
      </c>
      <c r="C19" s="117"/>
      <c r="D19" s="116"/>
      <c r="E19" s="118" t="s">
        <v>12</v>
      </c>
      <c r="F19" s="118"/>
      <c r="G19" s="119">
        <f>SUM(G3:G18)</f>
        <v>23496.249999999978</v>
      </c>
      <c r="H19" s="6"/>
      <c r="I19" s="75" t="s">
        <v>16</v>
      </c>
      <c r="J19" s="76"/>
      <c r="K19" s="93"/>
      <c r="L19" s="39">
        <f>SUM(L3:L18)</f>
        <v>23496.249999999978</v>
      </c>
      <c r="M19" s="12"/>
      <c r="N19" s="83"/>
      <c r="O19" s="126"/>
      <c r="P19" s="83"/>
      <c r="Q19" s="8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50" s="13" customFormat="1" ht="20.25" customHeight="1" thickBot="1" x14ac:dyDescent="0.3">
      <c r="A20" s="12"/>
      <c r="B20" s="131"/>
      <c r="C20" s="67"/>
      <c r="D20" s="67"/>
      <c r="E20" s="164"/>
      <c r="F20" s="165"/>
      <c r="G20" s="79"/>
      <c r="H20" s="6"/>
      <c r="I20" s="41" t="s">
        <v>18</v>
      </c>
      <c r="J20" s="35"/>
      <c r="K20" s="94"/>
      <c r="L20" s="36"/>
      <c r="M20" s="12"/>
      <c r="N20" s="83"/>
      <c r="O20" s="126"/>
      <c r="P20" s="83"/>
      <c r="Q20" s="8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13" customFormat="1" ht="20.25" customHeight="1" x14ac:dyDescent="0.25">
      <c r="A21" s="12"/>
      <c r="B21" s="12"/>
      <c r="C21" s="12"/>
      <c r="D21" s="12"/>
      <c r="E21" s="6"/>
      <c r="F21" s="2"/>
      <c r="G21" s="1"/>
      <c r="H21" s="1"/>
      <c r="I21" s="1"/>
      <c r="J21" s="6"/>
      <c r="K21" s="92"/>
      <c r="L21" s="12"/>
      <c r="M21" s="12"/>
      <c r="N21" s="83"/>
      <c r="O21" s="126"/>
      <c r="P21" s="83"/>
      <c r="Q21" s="85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3" customFormat="1" ht="25.5" customHeight="1" thickBot="1" x14ac:dyDescent="0.3">
      <c r="A22" s="12"/>
      <c r="B22" s="42" t="s">
        <v>17</v>
      </c>
      <c r="C22" s="16"/>
      <c r="D22" s="8"/>
      <c r="E22" s="9"/>
      <c r="F22" s="20" t="s">
        <v>3</v>
      </c>
      <c r="G22" s="21"/>
      <c r="H22" s="1"/>
      <c r="I22" s="132" t="s">
        <v>58</v>
      </c>
      <c r="J22" s="72"/>
      <c r="K22" s="74"/>
      <c r="M22" s="12"/>
      <c r="N22" s="88"/>
      <c r="O22" s="126"/>
      <c r="P22" s="83"/>
      <c r="Q22" s="89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s="13" customFormat="1" ht="21" customHeight="1" thickBot="1" x14ac:dyDescent="0.3">
      <c r="A23" s="12"/>
      <c r="B23" s="55" t="s">
        <v>13</v>
      </c>
      <c r="C23" s="56"/>
      <c r="D23" s="10"/>
      <c r="E23" s="11"/>
      <c r="F23" s="22" t="s">
        <v>4</v>
      </c>
      <c r="G23" s="23"/>
      <c r="H23" s="1"/>
      <c r="I23" s="129"/>
      <c r="J23" s="72"/>
      <c r="K23" s="74"/>
      <c r="M23" s="12"/>
      <c r="N23" s="81" t="s">
        <v>18</v>
      </c>
      <c r="O23" s="127"/>
      <c r="P23" s="82"/>
      <c r="Q23" s="8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3" customFormat="1" ht="25.5" customHeight="1" x14ac:dyDescent="0.25">
      <c r="A24" s="12"/>
      <c r="B24" s="43" t="s">
        <v>12</v>
      </c>
      <c r="C24" s="44"/>
      <c r="D24" s="10"/>
      <c r="E24" s="11"/>
      <c r="F24" s="22" t="s">
        <v>5</v>
      </c>
      <c r="G24" s="23"/>
      <c r="H24" s="1"/>
      <c r="I24" s="130"/>
      <c r="J24" s="72"/>
      <c r="K24" s="74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3" customFormat="1" ht="25.5" customHeight="1" x14ac:dyDescent="0.25">
      <c r="A25" s="12"/>
      <c r="B25" s="64" t="s">
        <v>15</v>
      </c>
      <c r="C25" s="65"/>
      <c r="D25" s="10"/>
      <c r="E25" s="11"/>
      <c r="F25" s="22" t="s">
        <v>6</v>
      </c>
      <c r="G25" s="23"/>
      <c r="H25" s="1"/>
      <c r="I25" s="150">
        <v>326350</v>
      </c>
      <c r="J25" s="72"/>
      <c r="K25" s="74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13" customFormat="1" ht="25.5" customHeight="1" x14ac:dyDescent="0.25">
      <c r="A26" s="12"/>
      <c r="B26" s="45" t="s">
        <v>14</v>
      </c>
      <c r="C26" s="154"/>
      <c r="D26" s="66"/>
      <c r="E26" s="66"/>
      <c r="F26" s="22" t="s">
        <v>8</v>
      </c>
      <c r="G26" s="23"/>
      <c r="H26" s="1"/>
      <c r="I26" s="130">
        <v>281653.38</v>
      </c>
      <c r="J26" s="72"/>
      <c r="K26" s="74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13" customFormat="1" ht="25.5" customHeight="1" x14ac:dyDescent="0.25">
      <c r="A27" s="12"/>
      <c r="B27" s="53" t="s">
        <v>62</v>
      </c>
      <c r="C27" s="54"/>
      <c r="D27" s="26" t="s">
        <v>10</v>
      </c>
      <c r="E27" s="17"/>
      <c r="F27" s="24" t="s">
        <v>7</v>
      </c>
      <c r="G27" s="25"/>
      <c r="H27" s="1"/>
      <c r="I27" s="157">
        <f>I25-I26</f>
        <v>44696.619999999995</v>
      </c>
      <c r="J27" s="72"/>
      <c r="K27" s="74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3" customFormat="1" ht="25.5" customHeight="1" x14ac:dyDescent="0.25">
      <c r="A28" s="12"/>
      <c r="B28" s="46"/>
      <c r="C28" s="47"/>
      <c r="D28" s="26" t="s">
        <v>9</v>
      </c>
      <c r="E28" s="11"/>
      <c r="F28" s="28"/>
      <c r="G28" s="29"/>
      <c r="H28" s="1"/>
      <c r="I28" s="74">
        <v>257175.97</v>
      </c>
      <c r="J28" s="72"/>
      <c r="K28" s="74"/>
      <c r="M28" s="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13" customFormat="1" ht="25.5" customHeight="1" x14ac:dyDescent="0.25">
      <c r="A29" s="12"/>
      <c r="B29" s="48"/>
      <c r="C29" s="49"/>
      <c r="D29" s="30" t="s">
        <v>11</v>
      </c>
      <c r="E29" s="27"/>
      <c r="F29" s="27"/>
      <c r="G29" s="31"/>
      <c r="H29" s="1"/>
      <c r="I29" s="158">
        <v>-21899</v>
      </c>
      <c r="J29" s="72"/>
      <c r="K29" s="74"/>
      <c r="M29" s="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13" customFormat="1" ht="25.5" customHeight="1" x14ac:dyDescent="0.25">
      <c r="A30" s="12"/>
      <c r="B30" s="159" t="s">
        <v>18</v>
      </c>
      <c r="C30" s="160"/>
      <c r="D30" s="32"/>
      <c r="E30" s="33"/>
      <c r="F30" s="33"/>
      <c r="G30" s="34"/>
      <c r="H30" s="1"/>
      <c r="I30" s="74">
        <f>SUM(I28:I29)</f>
        <v>235276.97</v>
      </c>
      <c r="J30" s="72">
        <f>I30/1000</f>
        <v>235.27697000000001</v>
      </c>
      <c r="K30" s="74"/>
      <c r="L30" s="50"/>
      <c r="M30" s="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3" customFormat="1" ht="25.5" customHeight="1" x14ac:dyDescent="0.25">
      <c r="A31" s="12"/>
      <c r="B31" s="12"/>
      <c r="C31" s="12"/>
      <c r="D31" s="12"/>
      <c r="E31" s="6"/>
      <c r="F31" s="2"/>
      <c r="G31" s="1"/>
      <c r="H31" s="1"/>
      <c r="I31" s="1"/>
      <c r="J31" s="6"/>
      <c r="K31" s="92"/>
      <c r="L31" s="2"/>
      <c r="M31" s="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13" customFormat="1" ht="25.5" customHeight="1" x14ac:dyDescent="0.25">
      <c r="A32" s="12"/>
      <c r="B32" s="12"/>
      <c r="C32" s="12"/>
      <c r="D32" s="12"/>
      <c r="E32" s="6"/>
      <c r="F32" s="2"/>
      <c r="G32" s="1"/>
      <c r="H32" s="1"/>
      <c r="I32" s="1"/>
      <c r="J32" s="6"/>
      <c r="K32" s="92"/>
      <c r="L32" s="2"/>
      <c r="M32" s="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1" s="13" customFormat="1" ht="25.5" customHeight="1" x14ac:dyDescent="0.25">
      <c r="A33" s="12"/>
      <c r="B33" s="12"/>
      <c r="C33" s="12"/>
      <c r="D33" s="12"/>
      <c r="E33" s="6"/>
      <c r="F33" s="2"/>
      <c r="G33" s="1"/>
      <c r="H33" s="1"/>
      <c r="I33" s="1"/>
      <c r="J33" s="6"/>
      <c r="K33" s="92"/>
      <c r="L33" s="2"/>
      <c r="M33" s="1"/>
      <c r="N33" s="1"/>
      <c r="O33" s="1"/>
      <c r="P33" s="1"/>
      <c r="Q33" s="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s="13" customFormat="1" ht="25.5" customHeight="1" x14ac:dyDescent="0.25">
      <c r="A34" s="12"/>
      <c r="B34" s="12"/>
      <c r="C34" s="12"/>
      <c r="D34" s="12"/>
      <c r="E34" s="6"/>
      <c r="F34" s="2"/>
      <c r="G34" s="1"/>
      <c r="H34" s="1"/>
      <c r="I34" s="1"/>
      <c r="J34" s="6"/>
      <c r="K34" s="92"/>
      <c r="L34" s="2"/>
      <c r="M34" s="1"/>
      <c r="N34" s="1"/>
      <c r="O34" s="1"/>
      <c r="P34" s="1"/>
      <c r="Q34" s="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s="13" customFormat="1" ht="25.5" customHeight="1" x14ac:dyDescent="0.25">
      <c r="A35" s="12"/>
      <c r="B35" s="12"/>
      <c r="C35" s="12"/>
      <c r="D35" s="12"/>
      <c r="E35" s="6"/>
      <c r="F35" s="2"/>
      <c r="G35" s="1"/>
      <c r="H35" s="1"/>
      <c r="I35" s="1"/>
      <c r="J35" s="6"/>
      <c r="K35" s="92"/>
      <c r="L35" s="2"/>
      <c r="M35" s="1"/>
      <c r="N35" s="1"/>
      <c r="O35" s="1"/>
      <c r="P35" s="1"/>
      <c r="Q35" s="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s="13" customFormat="1" ht="25.5" customHeight="1" x14ac:dyDescent="0.25">
      <c r="A36" s="12"/>
      <c r="B36" s="12"/>
      <c r="C36" s="12"/>
      <c r="D36" s="12"/>
      <c r="E36" s="6"/>
      <c r="F36" s="2"/>
      <c r="G36" s="1"/>
      <c r="H36" s="1"/>
      <c r="I36" s="1"/>
      <c r="J36" s="6"/>
      <c r="K36" s="92"/>
      <c r="L36" s="2"/>
      <c r="M36" s="1"/>
      <c r="N36" s="1"/>
      <c r="O36" s="1"/>
      <c r="P36" s="1"/>
      <c r="Q36" s="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s="13" customFormat="1" ht="25.5" customHeight="1" x14ac:dyDescent="0.25">
      <c r="A37" s="12"/>
      <c r="B37" s="12"/>
      <c r="C37" s="12"/>
      <c r="D37" s="12"/>
      <c r="E37" s="6"/>
      <c r="F37" s="2"/>
      <c r="G37" s="1"/>
      <c r="H37" s="1"/>
      <c r="I37" s="1"/>
      <c r="J37" s="6"/>
      <c r="K37" s="92"/>
      <c r="L37" s="2"/>
      <c r="M37" s="1"/>
      <c r="N37" s="1"/>
      <c r="O37" s="1"/>
      <c r="P37" s="1"/>
      <c r="Q37" s="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s="13" customFormat="1" ht="25.5" customHeight="1" x14ac:dyDescent="0.25">
      <c r="A38" s="12"/>
      <c r="B38" s="12"/>
      <c r="C38" s="12"/>
      <c r="D38" s="12"/>
      <c r="E38" s="6"/>
      <c r="F38" s="2"/>
      <c r="G38" s="1"/>
      <c r="H38" s="1"/>
      <c r="I38" s="1"/>
      <c r="J38" s="6"/>
      <c r="K38" s="92"/>
      <c r="L38" s="2"/>
      <c r="M38" s="1"/>
      <c r="N38" s="1"/>
      <c r="O38" s="1"/>
      <c r="P38" s="1"/>
      <c r="Q38" s="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s="13" customFormat="1" ht="25.5" customHeight="1" x14ac:dyDescent="0.25">
      <c r="A39" s="12"/>
      <c r="B39" s="12"/>
      <c r="C39" s="12"/>
      <c r="D39" s="12"/>
      <c r="E39" s="6"/>
      <c r="F39" s="2"/>
      <c r="G39" s="1"/>
      <c r="H39" s="1"/>
      <c r="I39" s="1"/>
      <c r="J39" s="6"/>
      <c r="K39" s="92"/>
      <c r="L39" s="2"/>
      <c r="M39" s="1"/>
      <c r="N39" s="1"/>
      <c r="O39" s="1"/>
      <c r="P39" s="1"/>
      <c r="Q39" s="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25.5" customHeight="1" x14ac:dyDescent="0.25">
      <c r="B40" s="12"/>
      <c r="C40" s="12"/>
      <c r="D40" s="12"/>
      <c r="E40" s="6"/>
      <c r="G40" s="1"/>
      <c r="H40" s="1"/>
      <c r="I40" s="1"/>
      <c r="J40" s="6"/>
    </row>
    <row r="41" spans="1:51" ht="25.5" customHeight="1" x14ac:dyDescent="0.25">
      <c r="G41" s="1"/>
      <c r="H41" s="1"/>
      <c r="I41" s="1"/>
      <c r="J41" s="6"/>
    </row>
    <row r="42" spans="1:51" ht="25.5" customHeight="1" x14ac:dyDescent="0.25">
      <c r="G42" s="1"/>
      <c r="H42" s="1"/>
      <c r="I42" s="1"/>
      <c r="J42" s="6"/>
    </row>
    <row r="43" spans="1:51" ht="25.5" customHeight="1" x14ac:dyDescent="0.25">
      <c r="G43" s="1"/>
      <c r="H43" s="1"/>
      <c r="I43" s="1"/>
      <c r="J43" s="6"/>
    </row>
    <row r="44" spans="1:51" ht="25.5" customHeight="1" x14ac:dyDescent="0.25">
      <c r="G44" s="1"/>
      <c r="H44" s="1"/>
      <c r="I44" s="1"/>
      <c r="J44" s="6"/>
    </row>
    <row r="45" spans="1:51" ht="25.5" customHeight="1" x14ac:dyDescent="0.25">
      <c r="G45" s="1"/>
      <c r="H45" s="1"/>
      <c r="I45" s="1"/>
      <c r="J45" s="6"/>
    </row>
    <row r="46" spans="1:51" ht="25.5" customHeight="1" x14ac:dyDescent="0.25">
      <c r="G46" s="1"/>
      <c r="H46" s="1"/>
      <c r="I46" s="1"/>
      <c r="J46" s="6"/>
    </row>
    <row r="47" spans="1:51" ht="25.5" customHeight="1" x14ac:dyDescent="0.25">
      <c r="G47" s="1"/>
      <c r="H47" s="1"/>
      <c r="I47" s="1"/>
      <c r="J47" s="6"/>
    </row>
    <row r="48" spans="1:51" ht="25.5" customHeight="1" x14ac:dyDescent="0.25">
      <c r="G48" s="1"/>
      <c r="H48" s="1"/>
      <c r="I48" s="1"/>
      <c r="J48" s="6"/>
    </row>
    <row r="49" spans="2:10" ht="25.5" customHeight="1" x14ac:dyDescent="0.25">
      <c r="G49" s="1"/>
      <c r="H49" s="1"/>
      <c r="I49" s="1"/>
      <c r="J49" s="6"/>
    </row>
    <row r="50" spans="2:10" ht="25.5" customHeight="1" x14ac:dyDescent="0.25">
      <c r="D50" s="4"/>
      <c r="G50" s="1"/>
      <c r="H50" s="1"/>
      <c r="I50" s="1"/>
      <c r="J50" s="6"/>
    </row>
    <row r="51" spans="2:10" ht="25.5" customHeight="1" x14ac:dyDescent="0.25">
      <c r="J51" s="6"/>
    </row>
    <row r="52" spans="2:10" ht="25.5" customHeight="1" x14ac:dyDescent="0.25">
      <c r="J52" s="6"/>
    </row>
    <row r="53" spans="2:10" ht="25.5" customHeight="1" x14ac:dyDescent="0.25">
      <c r="J53" s="6"/>
    </row>
    <row r="54" spans="2:10" ht="25.5" customHeight="1" x14ac:dyDescent="0.25">
      <c r="J54" s="6"/>
    </row>
    <row r="55" spans="2:10" ht="25.5" customHeight="1" x14ac:dyDescent="0.25">
      <c r="J55" s="6"/>
    </row>
    <row r="56" spans="2:10" ht="25.5" customHeight="1" x14ac:dyDescent="0.25">
      <c r="J56" s="6"/>
    </row>
    <row r="57" spans="2:10" ht="25.5" customHeight="1" x14ac:dyDescent="0.25">
      <c r="J57" s="6"/>
    </row>
    <row r="58" spans="2:10" ht="25.5" customHeight="1" x14ac:dyDescent="0.25">
      <c r="J58" s="6"/>
    </row>
    <row r="59" spans="2:10" ht="25.5" customHeight="1" x14ac:dyDescent="0.25">
      <c r="B59" s="5"/>
      <c r="C59" s="5"/>
      <c r="D59" s="5"/>
      <c r="J59" s="6"/>
    </row>
    <row r="60" spans="2:10" ht="25.5" customHeight="1" x14ac:dyDescent="0.25">
      <c r="B60" s="5"/>
      <c r="C60" s="5"/>
      <c r="D60" s="5"/>
      <c r="J60" s="6"/>
    </row>
    <row r="61" spans="2:10" ht="25.5" customHeight="1" x14ac:dyDescent="0.25">
      <c r="B61" s="5"/>
      <c r="C61" s="5"/>
      <c r="D61" s="5"/>
      <c r="J61" s="6"/>
    </row>
    <row r="62" spans="2:10" ht="25.5" customHeight="1" x14ac:dyDescent="0.25">
      <c r="B62" s="5"/>
      <c r="C62" s="5"/>
      <c r="D62" s="5"/>
      <c r="J62" s="6"/>
    </row>
    <row r="63" spans="2:10" ht="25.5" customHeight="1" x14ac:dyDescent="0.25">
      <c r="B63" s="5"/>
      <c r="C63" s="5"/>
      <c r="D63" s="5"/>
      <c r="J63" s="6"/>
    </row>
    <row r="64" spans="2:10" ht="25.5" customHeight="1" x14ac:dyDescent="0.25">
      <c r="B64" s="5"/>
      <c r="C64" s="5"/>
      <c r="D64" s="5"/>
      <c r="J64" s="6"/>
    </row>
    <row r="65" spans="2:12" ht="25.5" customHeight="1" x14ac:dyDescent="0.25">
      <c r="B65" s="5"/>
      <c r="C65" s="5"/>
      <c r="D65" s="5"/>
      <c r="J65" s="6"/>
    </row>
    <row r="66" spans="2:12" ht="25.5" customHeight="1" x14ac:dyDescent="0.25">
      <c r="J66" s="6"/>
    </row>
    <row r="67" spans="2:12" ht="25.5" customHeight="1" x14ac:dyDescent="0.25">
      <c r="B67" s="5"/>
      <c r="C67" s="5"/>
      <c r="D67" s="5"/>
      <c r="J67" s="6"/>
    </row>
    <row r="68" spans="2:12" ht="25.5" customHeight="1" x14ac:dyDescent="0.25">
      <c r="B68" s="5"/>
      <c r="C68" s="5"/>
      <c r="D68" s="5"/>
      <c r="J68" s="6"/>
    </row>
    <row r="69" spans="2:12" ht="25.5" customHeight="1" x14ac:dyDescent="0.25">
      <c r="B69" s="5"/>
      <c r="C69" s="5"/>
      <c r="D69" s="5"/>
      <c r="J69" s="6"/>
    </row>
    <row r="70" spans="2:12" ht="25.5" customHeight="1" x14ac:dyDescent="0.25">
      <c r="B70" s="5"/>
      <c r="C70" s="5"/>
      <c r="D70" s="5"/>
      <c r="J70" s="6"/>
      <c r="L70" s="1"/>
    </row>
    <row r="71" spans="2:12" ht="25.5" customHeight="1" x14ac:dyDescent="0.25">
      <c r="J71" s="6"/>
      <c r="L71" s="1"/>
    </row>
    <row r="72" spans="2:12" ht="25.5" customHeight="1" x14ac:dyDescent="0.25">
      <c r="J72" s="1"/>
      <c r="L72" s="1"/>
    </row>
    <row r="73" spans="2:12" ht="25.5" customHeight="1" x14ac:dyDescent="0.25">
      <c r="J73" s="1"/>
      <c r="L73" s="1"/>
    </row>
    <row r="74" spans="2:12" ht="25.5" customHeight="1" x14ac:dyDescent="0.25">
      <c r="J74" s="1"/>
      <c r="L74" s="1"/>
    </row>
    <row r="75" spans="2:12" ht="25.5" customHeight="1" x14ac:dyDescent="0.25">
      <c r="J75" s="1"/>
      <c r="L75" s="1"/>
    </row>
    <row r="76" spans="2:12" ht="25.5" customHeight="1" x14ac:dyDescent="0.25">
      <c r="J76" s="1"/>
      <c r="L76" s="1"/>
    </row>
    <row r="77" spans="2:12" ht="25.5" customHeight="1" x14ac:dyDescent="0.25">
      <c r="J77" s="1"/>
      <c r="L77" s="1"/>
    </row>
    <row r="78" spans="2:12" ht="25.5" customHeight="1" x14ac:dyDescent="0.25">
      <c r="J78" s="1"/>
      <c r="L78" s="1"/>
    </row>
    <row r="79" spans="2:12" ht="25.5" customHeight="1" x14ac:dyDescent="0.25">
      <c r="J79" s="1"/>
      <c r="L79" s="1"/>
    </row>
    <row r="80" spans="2:12" ht="25.5" customHeight="1" x14ac:dyDescent="0.25">
      <c r="J80" s="1"/>
      <c r="L80" s="1"/>
    </row>
    <row r="81" spans="10:12" ht="25.5" customHeight="1" x14ac:dyDescent="0.25">
      <c r="J81" s="1"/>
      <c r="L81" s="1"/>
    </row>
    <row r="82" spans="10:12" ht="25.5" customHeight="1" x14ac:dyDescent="0.25">
      <c r="J82" s="1"/>
      <c r="L82" s="1"/>
    </row>
    <row r="83" spans="10:12" ht="25.5" customHeight="1" x14ac:dyDescent="0.25">
      <c r="J83" s="1"/>
      <c r="L83" s="1"/>
    </row>
    <row r="84" spans="10:12" ht="25.5" customHeight="1" x14ac:dyDescent="0.25">
      <c r="J84" s="1"/>
      <c r="L84" s="1"/>
    </row>
    <row r="85" spans="10:12" ht="25.5" customHeight="1" x14ac:dyDescent="0.25">
      <c r="J85" s="1"/>
      <c r="L85" s="1"/>
    </row>
    <row r="86" spans="10:12" ht="25.5" customHeight="1" x14ac:dyDescent="0.25">
      <c r="J86" s="1"/>
      <c r="L86" s="1"/>
    </row>
    <row r="87" spans="10:12" ht="25.5" customHeight="1" x14ac:dyDescent="0.25">
      <c r="J87" s="1"/>
      <c r="L87" s="1"/>
    </row>
    <row r="88" spans="10:12" ht="25.5" customHeight="1" x14ac:dyDescent="0.25">
      <c r="J88" s="1"/>
      <c r="L88" s="1"/>
    </row>
    <row r="89" spans="10:12" ht="25.5" customHeight="1" x14ac:dyDescent="0.25">
      <c r="J89" s="1"/>
      <c r="L89" s="1"/>
    </row>
    <row r="90" spans="10:12" ht="25.5" customHeight="1" x14ac:dyDescent="0.25">
      <c r="J90" s="1"/>
      <c r="L90" s="1"/>
    </row>
    <row r="91" spans="10:12" ht="25.5" customHeight="1" x14ac:dyDescent="0.25">
      <c r="J91" s="1"/>
      <c r="L91" s="1"/>
    </row>
    <row r="92" spans="10:12" ht="25.5" customHeight="1" x14ac:dyDescent="0.25">
      <c r="J92" s="1"/>
      <c r="L92" s="1"/>
    </row>
    <row r="93" spans="10:12" ht="25.5" customHeight="1" x14ac:dyDescent="0.25">
      <c r="J93" s="1"/>
      <c r="L93" s="1"/>
    </row>
    <row r="94" spans="10:12" ht="25.5" customHeight="1" x14ac:dyDescent="0.25">
      <c r="J94" s="1"/>
      <c r="L94" s="1"/>
    </row>
    <row r="95" spans="10:12" ht="25.5" customHeight="1" x14ac:dyDescent="0.25">
      <c r="J95" s="1"/>
      <c r="L95" s="1"/>
    </row>
    <row r="96" spans="10:12" ht="25.5" customHeight="1" x14ac:dyDescent="0.25">
      <c r="J96" s="1"/>
      <c r="L96" s="1"/>
    </row>
    <row r="97" spans="10:12" ht="25.5" customHeight="1" x14ac:dyDescent="0.25">
      <c r="J97" s="1"/>
      <c r="L97" s="1"/>
    </row>
    <row r="98" spans="10:12" ht="25.5" customHeight="1" x14ac:dyDescent="0.25">
      <c r="J98" s="1"/>
      <c r="L98" s="1"/>
    </row>
    <row r="99" spans="10:12" ht="25.5" customHeight="1" x14ac:dyDescent="0.25">
      <c r="J99" s="1"/>
      <c r="L99" s="1"/>
    </row>
    <row r="100" spans="10:12" ht="25.5" customHeight="1" x14ac:dyDescent="0.25">
      <c r="J100" s="1"/>
    </row>
    <row r="101" spans="10:12" ht="25.5" customHeight="1" x14ac:dyDescent="0.25">
      <c r="J101" s="1"/>
    </row>
    <row r="102" spans="10:12" ht="25.5" customHeight="1" x14ac:dyDescent="0.25"/>
    <row r="103" spans="10:12" ht="25.5" customHeight="1" x14ac:dyDescent="0.25"/>
    <row r="104" spans="10:12" ht="25.5" customHeight="1" x14ac:dyDescent="0.25"/>
    <row r="105" spans="10:12" ht="25.5" customHeight="1" x14ac:dyDescent="0.25"/>
    <row r="106" spans="10:12" ht="25.5" customHeight="1" x14ac:dyDescent="0.25"/>
    <row r="107" spans="10:12" ht="25.5" customHeight="1" x14ac:dyDescent="0.25"/>
    <row r="108" spans="10:12" ht="25.5" customHeight="1" x14ac:dyDescent="0.25"/>
    <row r="109" spans="10:12" ht="25.5" customHeight="1" x14ac:dyDescent="0.25"/>
    <row r="110" spans="10:12" ht="25.5" customHeight="1" x14ac:dyDescent="0.25"/>
    <row r="111" spans="10:12" ht="25.5" customHeight="1" x14ac:dyDescent="0.25"/>
    <row r="112" spans="10:12" ht="25.5" customHeight="1" x14ac:dyDescent="0.25"/>
    <row r="113" ht="25.5" customHeight="1" x14ac:dyDescent="0.25"/>
    <row r="114" ht="25.5" customHeight="1" x14ac:dyDescent="0.25"/>
    <row r="115" ht="25.5" customHeight="1" x14ac:dyDescent="0.25"/>
    <row r="116" ht="25.5" customHeight="1" x14ac:dyDescent="0.25"/>
    <row r="117" ht="25.5" customHeight="1" x14ac:dyDescent="0.25"/>
    <row r="118" ht="25.5" customHeight="1" x14ac:dyDescent="0.25"/>
    <row r="119" ht="25.5" customHeight="1" x14ac:dyDescent="0.25"/>
    <row r="120" ht="25.5" customHeight="1" x14ac:dyDescent="0.25"/>
    <row r="121" ht="25.5" customHeight="1" x14ac:dyDescent="0.25"/>
    <row r="122" ht="25.5" customHeight="1" x14ac:dyDescent="0.25"/>
    <row r="123" ht="25.5" customHeight="1" x14ac:dyDescent="0.25"/>
    <row r="124" ht="25.5" customHeight="1" x14ac:dyDescent="0.25"/>
    <row r="125" ht="25.5" customHeight="1" x14ac:dyDescent="0.25"/>
    <row r="126" ht="25.5" customHeight="1" x14ac:dyDescent="0.25"/>
    <row r="127" ht="25.5" customHeight="1" x14ac:dyDescent="0.25"/>
    <row r="128" ht="25.5" customHeight="1" x14ac:dyDescent="0.25"/>
    <row r="129" ht="25.5" customHeight="1" x14ac:dyDescent="0.25"/>
    <row r="130" ht="25.5" customHeight="1" x14ac:dyDescent="0.25"/>
    <row r="131" ht="25.5" customHeight="1" x14ac:dyDescent="0.25"/>
    <row r="132" ht="25.5" customHeight="1" x14ac:dyDescent="0.25"/>
    <row r="133" ht="25.5" customHeight="1" x14ac:dyDescent="0.25"/>
    <row r="134" ht="25.5" customHeight="1" x14ac:dyDescent="0.25"/>
    <row r="135" ht="25.5" customHeight="1" x14ac:dyDescent="0.25"/>
    <row r="136" ht="25.5" customHeight="1" x14ac:dyDescent="0.25"/>
    <row r="137" ht="25.5" customHeight="1" x14ac:dyDescent="0.25"/>
    <row r="138" ht="25.5" customHeight="1" x14ac:dyDescent="0.25"/>
    <row r="139" ht="25.5" customHeight="1" x14ac:dyDescent="0.25"/>
    <row r="140" ht="25.5" customHeight="1" x14ac:dyDescent="0.25"/>
    <row r="141" ht="25.5" customHeight="1" x14ac:dyDescent="0.25"/>
    <row r="142" ht="25.5" customHeight="1" x14ac:dyDescent="0.25"/>
    <row r="143" ht="25.5" customHeight="1" x14ac:dyDescent="0.25"/>
    <row r="144" ht="25.5" customHeight="1" x14ac:dyDescent="0.25"/>
    <row r="145" ht="25.5" customHeight="1" x14ac:dyDescent="0.25"/>
    <row r="146" ht="25.5" customHeight="1" x14ac:dyDescent="0.25"/>
    <row r="147" ht="25.5" customHeight="1" x14ac:dyDescent="0.25"/>
    <row r="148" ht="25.5" customHeight="1" x14ac:dyDescent="0.25"/>
    <row r="149" ht="25.5" customHeight="1" x14ac:dyDescent="0.25"/>
    <row r="150" ht="25.5" customHeight="1" x14ac:dyDescent="0.25"/>
    <row r="151" ht="25.5" customHeight="1" x14ac:dyDescent="0.25"/>
    <row r="152" ht="25.5" customHeight="1" x14ac:dyDescent="0.25"/>
    <row r="153" ht="25.5" customHeight="1" x14ac:dyDescent="0.25"/>
    <row r="154" ht="25.5" customHeight="1" x14ac:dyDescent="0.25"/>
    <row r="155" ht="25.5" customHeight="1" x14ac:dyDescent="0.25"/>
    <row r="156" ht="25.5" customHeight="1" x14ac:dyDescent="0.25"/>
    <row r="157" ht="25.5" customHeight="1" x14ac:dyDescent="0.25"/>
    <row r="158" ht="25.5" customHeight="1" x14ac:dyDescent="0.25"/>
    <row r="159" ht="25.5" customHeight="1" x14ac:dyDescent="0.25"/>
    <row r="160" ht="25.5" customHeight="1" x14ac:dyDescent="0.25"/>
    <row r="161" spans="2:9" ht="25.5" customHeight="1" x14ac:dyDescent="0.25"/>
    <row r="162" spans="2:9" ht="25.5" customHeight="1" x14ac:dyDescent="0.25"/>
    <row r="163" spans="2:9" ht="25.5" customHeight="1" x14ac:dyDescent="0.25"/>
    <row r="164" spans="2:9" ht="25.5" customHeight="1" x14ac:dyDescent="0.25"/>
    <row r="165" spans="2:9" ht="25.5" customHeight="1" x14ac:dyDescent="0.25"/>
    <row r="166" spans="2:9" ht="25.5" customHeight="1" x14ac:dyDescent="0.25"/>
    <row r="167" spans="2:9" ht="25.5" customHeight="1" x14ac:dyDescent="0.25"/>
    <row r="168" spans="2:9" ht="25.5" customHeight="1" x14ac:dyDescent="0.25"/>
    <row r="169" spans="2:9" ht="25.5" customHeight="1" x14ac:dyDescent="0.25"/>
    <row r="172" spans="2:9" hidden="1" x14ac:dyDescent="0.25">
      <c r="B172" s="50"/>
      <c r="C172" s="50"/>
      <c r="D172" s="50"/>
      <c r="E172" s="50"/>
      <c r="F172" s="50"/>
      <c r="G172" s="50"/>
      <c r="H172" s="50"/>
      <c r="I172" s="51"/>
    </row>
    <row r="173" spans="2:9" x14ac:dyDescent="0.25"/>
    <row r="174" spans="2:9" x14ac:dyDescent="0.25"/>
    <row r="175" spans="2:9" x14ac:dyDescent="0.25"/>
  </sheetData>
  <mergeCells count="3">
    <mergeCell ref="B30:C30"/>
    <mergeCell ref="I5:L5"/>
    <mergeCell ref="E20:F20"/>
  </mergeCells>
  <conditionalFormatting sqref="J9:K9 K6:K8 J18:K18 K10:K17">
    <cfRule type="cellIs" dxfId="35" priority="108" operator="greaterThan">
      <formula>0</formula>
    </cfRule>
  </conditionalFormatting>
  <conditionalFormatting sqref="J9:K9 K6:K8 J18:K18 K10:K17">
    <cfRule type="cellIs" dxfId="34" priority="106" operator="greaterThan">
      <formula>0</formula>
    </cfRule>
    <cfRule type="cellIs" dxfId="33" priority="107" operator="greaterThan">
      <formula>0</formula>
    </cfRule>
  </conditionalFormatting>
  <conditionalFormatting sqref="J3:J4">
    <cfRule type="cellIs" dxfId="32" priority="69" operator="greaterThan">
      <formula>0</formula>
    </cfRule>
  </conditionalFormatting>
  <conditionalFormatting sqref="J3:J4">
    <cfRule type="cellIs" dxfId="31" priority="67" operator="greaterThan">
      <formula>0</formula>
    </cfRule>
    <cfRule type="cellIs" dxfId="30" priority="68" operator="greaterThan">
      <formula>0</formula>
    </cfRule>
  </conditionalFormatting>
  <conditionalFormatting sqref="J6">
    <cfRule type="cellIs" dxfId="29" priority="39" operator="greaterThan">
      <formula>0</formula>
    </cfRule>
  </conditionalFormatting>
  <conditionalFormatting sqref="J6">
    <cfRule type="cellIs" dxfId="28" priority="37" operator="greaterThan">
      <formula>0</formula>
    </cfRule>
    <cfRule type="cellIs" dxfId="27" priority="38" operator="greaterThan">
      <formula>0</formula>
    </cfRule>
  </conditionalFormatting>
  <conditionalFormatting sqref="J7:J8">
    <cfRule type="cellIs" dxfId="26" priority="36" operator="greaterThan">
      <formula>0</formula>
    </cfRule>
  </conditionalFormatting>
  <conditionalFormatting sqref="J7:J8">
    <cfRule type="cellIs" dxfId="25" priority="34" operator="greaterThan">
      <formula>0</formula>
    </cfRule>
    <cfRule type="cellIs" dxfId="24" priority="35" operator="greaterThan">
      <formula>0</formula>
    </cfRule>
  </conditionalFormatting>
  <conditionalFormatting sqref="J10">
    <cfRule type="cellIs" dxfId="23" priority="33" operator="greaterThan">
      <formula>0</formula>
    </cfRule>
  </conditionalFormatting>
  <conditionalFormatting sqref="J10">
    <cfRule type="cellIs" dxfId="22" priority="31" operator="greaterThan">
      <formula>0</formula>
    </cfRule>
    <cfRule type="cellIs" dxfId="21" priority="32" operator="greaterThan">
      <formula>0</formula>
    </cfRule>
  </conditionalFormatting>
  <conditionalFormatting sqref="J11">
    <cfRule type="cellIs" dxfId="20" priority="30" operator="greaterThan">
      <formula>0</formula>
    </cfRule>
  </conditionalFormatting>
  <conditionalFormatting sqref="J11">
    <cfRule type="cellIs" dxfId="19" priority="28" operator="greaterThan">
      <formula>0</formula>
    </cfRule>
    <cfRule type="cellIs" dxfId="18" priority="29" operator="greaterThan">
      <formula>0</formula>
    </cfRule>
  </conditionalFormatting>
  <conditionalFormatting sqref="J12">
    <cfRule type="cellIs" dxfId="17" priority="27" operator="greaterThan">
      <formula>0</formula>
    </cfRule>
  </conditionalFormatting>
  <conditionalFormatting sqref="J12">
    <cfRule type="cellIs" dxfId="16" priority="25" operator="greaterThan">
      <formula>0</formula>
    </cfRule>
    <cfRule type="cellIs" dxfId="15" priority="26" operator="greaterThan">
      <formula>0</formula>
    </cfRule>
  </conditionalFormatting>
  <conditionalFormatting sqref="J13">
    <cfRule type="cellIs" dxfId="14" priority="24" operator="greaterThan">
      <formula>0</formula>
    </cfRule>
  </conditionalFormatting>
  <conditionalFormatting sqref="J13">
    <cfRule type="cellIs" dxfId="13" priority="22" operator="greaterThan">
      <formula>0</formula>
    </cfRule>
    <cfRule type="cellIs" dxfId="12" priority="23" operator="greaterThan">
      <formula>0</formula>
    </cfRule>
  </conditionalFormatting>
  <conditionalFormatting sqref="J14">
    <cfRule type="cellIs" dxfId="11" priority="21" operator="greaterThan">
      <formula>0</formula>
    </cfRule>
  </conditionalFormatting>
  <conditionalFormatting sqref="J14">
    <cfRule type="cellIs" dxfId="10" priority="19" operator="greaterThan">
      <formula>0</formula>
    </cfRule>
    <cfRule type="cellIs" dxfId="9" priority="20" operator="greaterThan">
      <formula>0</formula>
    </cfRule>
  </conditionalFormatting>
  <conditionalFormatting sqref="J15">
    <cfRule type="cellIs" dxfId="8" priority="18" operator="greaterThan">
      <formula>0</formula>
    </cfRule>
  </conditionalFormatting>
  <conditionalFormatting sqref="J15">
    <cfRule type="cellIs" dxfId="7" priority="16" operator="greaterThan">
      <formula>0</formula>
    </cfRule>
    <cfRule type="cellIs" dxfId="6" priority="17" operator="greaterThan">
      <formula>0</formula>
    </cfRule>
  </conditionalFormatting>
  <conditionalFormatting sqref="J16">
    <cfRule type="cellIs" dxfId="5" priority="15" operator="greaterThan">
      <formula>0</formula>
    </cfRule>
  </conditionalFormatting>
  <conditionalFormatting sqref="J16">
    <cfRule type="cellIs" dxfId="4" priority="13" operator="greaterThan">
      <formula>0</formula>
    </cfRule>
    <cfRule type="cellIs" dxfId="3" priority="14" operator="greaterThan">
      <formula>0</formula>
    </cfRule>
  </conditionalFormatting>
  <conditionalFormatting sqref="J17">
    <cfRule type="cellIs" dxfId="2" priority="9" operator="greaterThan">
      <formula>0</formula>
    </cfRule>
  </conditionalFormatting>
  <conditionalFormatting sqref="J17">
    <cfRule type="cellIs" dxfId="1" priority="7" operator="greaterThan">
      <formula>0</formula>
    </cfRule>
    <cfRule type="cellIs" dxfId="0" priority="8" operator="greaterThan">
      <formula>0</formula>
    </cfRule>
  </conditionalFormatting>
  <hyperlinks>
    <hyperlink ref="I20" r:id="rId1" display="https://peterknightadvisor.wordpress.com/2016/10/28/disclosure/" xr:uid="{4EDAD346-9544-4D78-946F-05337BFAB6F9}"/>
    <hyperlink ref="D29" r:id="rId2" xr:uid="{8414120F-99D9-4D6F-BCDB-91D45B6DCB28}"/>
    <hyperlink ref="B30" r:id="rId3" display="https://peterknightadvisor.wordpress.com/2016/10/28/disclosure/" xr:uid="{96F5166D-42C3-42A8-9957-673BD1747746}"/>
    <hyperlink ref="N23" r:id="rId4" display="https://peterknightadvisor.wordpress.com/2016/10/28/disclosure/" xr:uid="{C9520620-28E5-4368-8BAE-E477D4BEBA00}"/>
    <hyperlink ref="I22" r:id="rId5" display="Webpage" xr:uid="{A5AF4488-FD1A-48E3-A032-AC9B9A1C7027}"/>
  </hyperlinks>
  <pageMargins left="0.7" right="0.7" top="0.75" bottom="0.75" header="0.3" footer="0.3"/>
  <pageSetup orientation="portrait" horizontalDpi="4294967293" r:id="rId6"/>
  <ignoredErrors>
    <ignoredError sqref="G4 G14 G16" formula="1"/>
    <ignoredError sqref="F5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2021-06-18T16:06:59Z</dcterms:created>
  <dcterms:modified xsi:type="dcterms:W3CDTF">2022-10-17T22:18:36Z</dcterms:modified>
</cp:coreProperties>
</file>