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0 3 hour\"/>
    </mc:Choice>
  </mc:AlternateContent>
  <xr:revisionPtr revIDLastSave="0" documentId="8_{B7D478E9-30F3-4598-A79B-15E14FDACBE4}" xr6:coauthVersionLast="47" xr6:coauthVersionMax="47" xr10:uidLastSave="{00000000-0000-0000-0000-000000000000}"/>
  <bookViews>
    <workbookView xWindow="14145" yWindow="60" windowWidth="13845" windowHeight="1578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I27" i="1"/>
  <c r="G12" i="1"/>
  <c r="G3" i="1"/>
  <c r="G10" i="1"/>
  <c r="G6" i="1"/>
  <c r="I8" i="1" l="1"/>
  <c r="G8" i="1"/>
  <c r="L8" i="1" s="1"/>
  <c r="G17" i="1" l="1"/>
  <c r="G15" i="1" l="1"/>
  <c r="L6" i="1"/>
  <c r="G11" i="1" l="1"/>
  <c r="G4" i="1"/>
  <c r="L4" i="1" s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<sst xmlns="http://schemas.openxmlformats.org/spreadsheetml/2006/main" count="73" uniqueCount="66">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</sst>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.00_);[Red]\(&quot;$&quot;#,##0.00\)"/>
    <numFmt numFmtId="165" formatCode="0.0000"/>
    <numFmt numFmtId="166" formatCode="dd\-mmm"/>
    <numFmt numFmtId="167" formatCode="&quot;$&quot;#,##0"/>
    <numFmt numFmtId="168" formatCode="&quot;$&quot;#,##0.00"/>
    <numFmt numFmtId="169" formatCode="0_);[Red]\(0\)"/>
    <numFmt numFmtId="170" formatCode="dd/mm/yyyy"/>
    <numFmt numFmtId="171" formatCode="0.00000"/>
    <numFmt numFmtId="172" formatCode="&quot;$&quot;#,##0.0000"/>
    <numFmt numFmtId="173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6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164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164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164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164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164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9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8" fontId="32" fillId="0" borderId="21" xfId="0" applyNumberFormat="1" applyFont="1" applyBorder="1" applyAlignment="1">
      <alignment horizontal="left" vertical="center" indent="1"/>
    </xf>
    <xf numFmtId="164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8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8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8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8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7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9" fontId="42" fillId="35" borderId="38" xfId="0" applyNumberFormat="1" applyFont="1" applyFill="1" applyBorder="1" applyAlignment="1">
      <alignment horizontal="left" vertical="center" indent="1"/>
    </xf>
    <xf numFmtId="164" fontId="35" fillId="0" borderId="37" xfId="0" applyNumberFormat="1" applyFont="1" applyBorder="1" applyAlignment="1">
      <alignment horizontal="left" vertical="center" indent="1"/>
    </xf>
    <xf numFmtId="166" fontId="40" fillId="0" borderId="10" xfId="42" applyNumberFormat="1" applyFont="1" applyBorder="1" applyAlignment="1">
      <alignment horizontal="left" vertical="center" indent="1"/>
    </xf>
    <xf numFmtId="164" fontId="42" fillId="35" borderId="18" xfId="0" applyNumberFormat="1" applyFont="1" applyFill="1" applyBorder="1" applyAlignment="1">
      <alignment horizontal="left" vertical="center" indent="1"/>
    </xf>
    <xf numFmtId="169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8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3" fontId="41" fillId="0" borderId="37" xfId="42" applyNumberFormat="1" applyFont="1" applyFill="1" applyBorder="1" applyAlignment="1">
      <alignment horizontal="left" vertical="center" indent="1"/>
    </xf>
    <xf numFmtId="169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9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164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indent="1"/>
    </xf>
    <xf numFmtId="164" fontId="31" fillId="0" borderId="10" xfId="0" applyNumberFormat="1" applyFont="1" applyBorder="1" applyAlignment="1">
      <alignment horizontal="center"/>
    </xf>
    <xf numFmtId="170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8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9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164" fontId="44" fillId="0" borderId="21" xfId="0" applyNumberFormat="1" applyFont="1" applyBorder="1" applyAlignment="1">
      <alignment horizontal="left" vertical="center" indent="1"/>
    </xf>
    <xf numFmtId="168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164" fontId="35" fillId="0" borderId="19" xfId="0" applyNumberFormat="1" applyFont="1" applyBorder="1" applyAlignment="1">
      <alignment horizontal="left" vertical="center" indent="1"/>
    </xf>
    <xf numFmtId="169" fontId="24" fillId="0" borderId="10" xfId="42" applyNumberFormat="1" applyFont="1" applyBorder="1" applyAlignment="1">
      <alignment horizontal="center" vertical="justify"/>
    </xf>
    <xf numFmtId="164" fontId="32" fillId="0" borderId="19" xfId="0" applyNumberFormat="1" applyFont="1" applyBorder="1" applyAlignment="1">
      <alignment horizontal="left" vertical="center" indent="1"/>
    </xf>
    <xf numFmtId="4" fontId="32" fillId="0" borderId="37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9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164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164" fontId="40" fillId="0" borderId="33" xfId="42" applyNumberFormat="1" applyFont="1" applyFill="1" applyBorder="1" applyAlignment="1">
      <alignment horizontal="left" vertical="center" indent="1"/>
    </xf>
    <xf numFmtId="168" fontId="44" fillId="0" borderId="54" xfId="0" applyNumberFormat="1" applyFont="1" applyBorder="1" applyAlignment="1">
      <alignment horizontal="center" vertical="center"/>
    </xf>
    <xf numFmtId="164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9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1" fontId="32" fillId="0" borderId="10" xfId="0" applyNumberFormat="1" applyFont="1" applyBorder="1" applyAlignment="1">
      <alignment horizontal="center" vertical="center"/>
    </xf>
    <xf numFmtId="171" fontId="32" fillId="0" borderId="10" xfId="0" applyNumberFormat="1" applyFont="1" applyBorder="1" applyAlignment="1">
      <alignment horizontal="left" vertical="center" indent="1"/>
    </xf>
    <xf numFmtId="165" fontId="32" fillId="0" borderId="10" xfId="0" applyNumberFormat="1" applyFont="1" applyBorder="1" applyAlignment="1">
      <alignment horizontal="left" vertical="center" indent="1"/>
    </xf>
    <xf numFmtId="165" fontId="24" fillId="0" borderId="10" xfId="42" applyNumberFormat="1" applyFont="1" applyFill="1" applyBorder="1" applyAlignment="1">
      <alignment horizontal="left" vertical="center" indent="1"/>
    </xf>
    <xf numFmtId="2" fontId="24" fillId="0" borderId="37" xfId="42" applyNumberFormat="1" applyFont="1" applyFill="1" applyBorder="1" applyAlignment="1">
      <alignment horizontal="left" vertical="center" indent="1"/>
    </xf>
    <xf numFmtId="4" fontId="24" fillId="0" borderId="37" xfId="42" applyNumberFormat="1" applyFont="1" applyFill="1" applyBorder="1" applyAlignment="1">
      <alignment horizontal="left" vertical="center" indent="1"/>
    </xf>
    <xf numFmtId="168" fontId="32" fillId="0" borderId="10" xfId="0" applyNumberFormat="1" applyFont="1" applyBorder="1" applyAlignment="1">
      <alignment horizontal="left" vertical="center" indent="1"/>
    </xf>
    <xf numFmtId="172" fontId="32" fillId="0" borderId="10" xfId="0" applyNumberFormat="1" applyFont="1" applyBorder="1" applyAlignment="1">
      <alignment horizontal="left" vertical="center" indent="1"/>
    </xf>
    <xf numFmtId="165" fontId="32" fillId="0" borderId="0" xfId="0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 vertical="center"/>
    </xf>
    <xf numFmtId="2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 indent="1"/>
    </xf>
    <xf numFmtId="172" fontId="32" fillId="0" borderId="0" xfId="0" applyNumberFormat="1" applyFont="1" applyAlignment="1">
      <alignment horizontal="left" vertical="center" indent="1"/>
    </xf>
    <xf numFmtId="169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8" fontId="24" fillId="0" borderId="31" xfId="42" applyNumberFormat="1" applyFont="1" applyFill="1" applyBorder="1" applyAlignment="1">
      <alignment horizontal="left" vertical="center" indent="1"/>
    </xf>
    <xf numFmtId="171" fontId="32" fillId="0" borderId="0" xfId="0" applyNumberFormat="1" applyFont="1" applyAlignment="1">
      <alignment horizontal="center"/>
    </xf>
    <xf numFmtId="49" fontId="26" fillId="35" borderId="39" xfId="0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horizontal="left" vertical="center" indent="1"/>
    </xf>
    <xf numFmtId="173" fontId="0" fillId="0" borderId="0" xfId="0" applyNumberFormat="1" applyAlignment="1">
      <alignment horizontal="center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topLeftCell="B1" zoomScale="68" zoomScaleNormal="68" workbookViewId="0">
      <selection activeCell="D17" sqref="D17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2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80" t="s">
        <v>40</v>
      </c>
      <c r="C2" s="78" t="s">
        <v>26</v>
      </c>
      <c r="D2" s="37" t="s">
        <v>24</v>
      </c>
      <c r="E2" s="73" t="s">
        <v>2</v>
      </c>
      <c r="F2" s="156" t="s">
        <v>63</v>
      </c>
      <c r="G2" s="38" t="s">
        <v>20</v>
      </c>
      <c r="H2" s="2"/>
      <c r="I2" s="123" t="s">
        <v>51</v>
      </c>
      <c r="J2" s="124" t="s">
        <v>21</v>
      </c>
      <c r="K2" s="125" t="s">
        <v>52</v>
      </c>
      <c r="L2" s="91" t="s">
        <v>22</v>
      </c>
      <c r="M2" s="7"/>
      <c r="N2" s="63" t="s">
        <v>0</v>
      </c>
      <c r="O2" s="90" t="s">
        <v>28</v>
      </c>
      <c r="P2" s="71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3" t="s">
        <v>54</v>
      </c>
      <c r="C3" s="108">
        <v>3689.25</v>
      </c>
      <c r="D3" s="106">
        <v>1</v>
      </c>
      <c r="E3" s="60">
        <v>44848</v>
      </c>
      <c r="F3" s="134">
        <v>3681</v>
      </c>
      <c r="G3" s="107">
        <f>(((C3-F3)*D3)*50)-(39*J3)</f>
        <v>373.5</v>
      </c>
      <c r="H3" s="2"/>
      <c r="I3" s="122" t="s">
        <v>29</v>
      </c>
      <c r="J3" s="133">
        <v>1</v>
      </c>
      <c r="K3" s="120"/>
      <c r="L3" s="121">
        <f>G3*J3</f>
        <v>373.5</v>
      </c>
      <c r="M3" s="15"/>
      <c r="N3" s="83"/>
      <c r="O3" s="84"/>
      <c r="P3" s="84"/>
      <c r="Q3" s="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4" t="s">
        <v>55</v>
      </c>
      <c r="C4" s="143">
        <v>11110.25</v>
      </c>
      <c r="D4" s="106">
        <v>1</v>
      </c>
      <c r="E4" s="60">
        <v>44848</v>
      </c>
      <c r="F4" s="135">
        <v>11074</v>
      </c>
      <c r="G4" s="105">
        <f>(((C4-F4)*D4)*20)-(39*J4)</f>
        <v>686</v>
      </c>
      <c r="H4" s="6"/>
      <c r="I4" s="122" t="s">
        <v>30</v>
      </c>
      <c r="J4" s="133">
        <v>1</v>
      </c>
      <c r="K4" s="95"/>
      <c r="L4" s="103">
        <f>G4*J4</f>
        <v>686</v>
      </c>
      <c r="M4" s="15"/>
      <c r="N4" s="83"/>
      <c r="O4" s="86"/>
      <c r="P4" s="84"/>
      <c r="Q4" s="8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9" t="s">
        <v>41</v>
      </c>
      <c r="C5" s="109" t="s">
        <v>59</v>
      </c>
      <c r="D5" s="110" t="s">
        <v>23</v>
      </c>
      <c r="E5" s="111" t="s">
        <v>2</v>
      </c>
      <c r="F5" s="136" t="s">
        <v>19</v>
      </c>
      <c r="G5" s="112" t="s">
        <v>1</v>
      </c>
      <c r="H5" s="6"/>
      <c r="I5" s="161"/>
      <c r="J5" s="162"/>
      <c r="K5" s="162"/>
      <c r="L5" s="163"/>
      <c r="M5" s="15"/>
      <c r="N5" s="83"/>
      <c r="O5" s="84"/>
      <c r="P5" s="84"/>
      <c r="Q5" s="8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4" t="s">
        <v>56</v>
      </c>
      <c r="C6" s="144">
        <v>1664</v>
      </c>
      <c r="D6" s="106">
        <v>-1</v>
      </c>
      <c r="E6" s="60">
        <v>44841</v>
      </c>
      <c r="F6" s="149">
        <v>1706.5</v>
      </c>
      <c r="G6" s="59">
        <f>(((C6-F6)*D6)*100)-(39*J6)</f>
        <v>4211</v>
      </c>
      <c r="H6" s="6"/>
      <c r="I6" s="101" t="s">
        <v>31</v>
      </c>
      <c r="J6" s="133">
        <v>1</v>
      </c>
      <c r="K6" s="96"/>
      <c r="L6" s="102">
        <f>G6*J6</f>
        <v>4211</v>
      </c>
      <c r="M6" s="15"/>
      <c r="N6" s="83"/>
      <c r="O6" s="84"/>
      <c r="P6" s="84"/>
      <c r="Q6" s="8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4" t="s">
        <v>53</v>
      </c>
      <c r="C7" s="145">
        <v>18.719000000000001</v>
      </c>
      <c r="D7" s="106">
        <v>-1</v>
      </c>
      <c r="E7" s="60">
        <v>44841</v>
      </c>
      <c r="F7" s="146">
        <v>20.3</v>
      </c>
      <c r="G7" s="59">
        <f>(((C7-F7)*D7)*5000)-(39*J7)</f>
        <v>7865.9999999999973</v>
      </c>
      <c r="H7" s="6"/>
      <c r="I7" s="101" t="s">
        <v>32</v>
      </c>
      <c r="J7" s="133">
        <v>1</v>
      </c>
      <c r="K7" s="96"/>
      <c r="L7" s="102">
        <f t="shared" ref="L7:L8" si="0">G7*J7</f>
        <v>7865.9999999999973</v>
      </c>
      <c r="M7" s="15"/>
      <c r="N7" s="83"/>
      <c r="O7" s="84"/>
      <c r="P7" s="84"/>
      <c r="Q7" s="8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4" t="s">
        <v>61</v>
      </c>
      <c r="C8" s="151">
        <v>3.4155000000000002</v>
      </c>
      <c r="D8" s="106">
        <v>-1</v>
      </c>
      <c r="E8" s="60">
        <v>44848</v>
      </c>
      <c r="F8" s="146">
        <v>3.4409999999999998</v>
      </c>
      <c r="G8" s="59">
        <f>(((C8-F8)*D8)*25000)-(39*J8)</f>
        <v>598.49999999999091</v>
      </c>
      <c r="H8" s="6"/>
      <c r="I8" s="101" t="str">
        <f>B8</f>
        <v>High Grade Copper</v>
      </c>
      <c r="J8" s="152">
        <v>1</v>
      </c>
      <c r="K8" s="153"/>
      <c r="L8" s="102">
        <f t="shared" si="0"/>
        <v>598.49999999999091</v>
      </c>
      <c r="M8" s="15"/>
      <c r="N8" s="83"/>
      <c r="O8" s="84"/>
      <c r="P8" s="84"/>
      <c r="Q8" s="8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9" t="s">
        <v>42</v>
      </c>
      <c r="C9" s="109" t="s">
        <v>65</v>
      </c>
      <c r="D9" s="58" t="s">
        <v>23</v>
      </c>
      <c r="E9" s="57" t="s">
        <v>2</v>
      </c>
      <c r="F9" s="137" t="s">
        <v>64</v>
      </c>
      <c r="G9" s="61" t="s">
        <v>1</v>
      </c>
      <c r="H9" s="6"/>
      <c r="I9" s="97"/>
      <c r="J9" s="98"/>
      <c r="K9" s="98"/>
      <c r="L9" s="104"/>
      <c r="M9" s="15"/>
      <c r="N9" s="83"/>
      <c r="O9" s="84"/>
      <c r="P9" s="84"/>
      <c r="Q9" s="8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4" t="s">
        <v>44</v>
      </c>
      <c r="C10" s="139">
        <v>0.63049999999999995</v>
      </c>
      <c r="D10" s="106">
        <v>1</v>
      </c>
      <c r="E10" s="60">
        <v>44840</v>
      </c>
      <c r="F10" s="155">
        <v>0.62949999999999995</v>
      </c>
      <c r="G10" s="59">
        <f>(((C10-F10)*D10)*100000)+(-39*J10)</f>
        <v>61.000000000000085</v>
      </c>
      <c r="H10" s="6"/>
      <c r="I10" s="101" t="s">
        <v>33</v>
      </c>
      <c r="J10" s="133">
        <v>1</v>
      </c>
      <c r="K10" s="99"/>
      <c r="L10" s="102">
        <f t="shared" ref="L10:L15" si="1">G10*J10</f>
        <v>61.000000000000085</v>
      </c>
      <c r="M10" s="15"/>
      <c r="N10" s="83"/>
      <c r="O10" s="84"/>
      <c r="P10" s="84"/>
      <c r="Q10" s="8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4" t="s">
        <v>46</v>
      </c>
      <c r="C11" s="139">
        <v>0.72914999999999996</v>
      </c>
      <c r="D11" s="106">
        <v>1</v>
      </c>
      <c r="E11" s="60">
        <v>44847</v>
      </c>
      <c r="F11" s="155">
        <v>0.72770000000000001</v>
      </c>
      <c r="G11" s="59">
        <f>(((C11-F11)*D11)*100000)+(-39*J11)</f>
        <v>105.99999999999514</v>
      </c>
      <c r="H11" s="6"/>
      <c r="I11" s="101" t="s">
        <v>35</v>
      </c>
      <c r="J11" s="133">
        <v>1</v>
      </c>
      <c r="K11" s="99"/>
      <c r="L11" s="102">
        <f t="shared" si="1"/>
        <v>105.99999999999514</v>
      </c>
      <c r="M11" s="15"/>
      <c r="N11" s="83"/>
      <c r="O11" s="84"/>
      <c r="P11" s="84"/>
      <c r="Q11" s="8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4" t="s">
        <v>48</v>
      </c>
      <c r="C12" s="139">
        <v>1.01075</v>
      </c>
      <c r="D12" s="106">
        <v>1</v>
      </c>
      <c r="E12" s="60">
        <v>44840</v>
      </c>
      <c r="F12" s="138">
        <v>1.0085999999999999</v>
      </c>
      <c r="G12" s="59">
        <f>(((C12-F12)*D12)*125000)-(39*J12)</f>
        <v>229.75000000001205</v>
      </c>
      <c r="H12" s="6"/>
      <c r="I12" s="101" t="s">
        <v>37</v>
      </c>
      <c r="J12" s="133">
        <v>1</v>
      </c>
      <c r="K12" s="99"/>
      <c r="L12" s="102">
        <f>G12*J12</f>
        <v>229.75000000001205</v>
      </c>
      <c r="M12" s="15"/>
      <c r="N12" s="83"/>
      <c r="O12" s="84"/>
      <c r="P12" s="84"/>
      <c r="Q12" s="8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4" t="s">
        <v>47</v>
      </c>
      <c r="C13" s="139">
        <v>0.98934999999999995</v>
      </c>
      <c r="D13" s="106">
        <v>1</v>
      </c>
      <c r="E13" s="60">
        <v>44847</v>
      </c>
      <c r="F13" s="155">
        <v>0.98219999999999996</v>
      </c>
      <c r="G13" s="59">
        <f>(((C13-F13)*D13)*125000)-(39*J13)</f>
        <v>854.74999999999875</v>
      </c>
      <c r="H13" s="6"/>
      <c r="I13" s="101" t="s">
        <v>36</v>
      </c>
      <c r="J13" s="133">
        <v>1</v>
      </c>
      <c r="K13" s="99"/>
      <c r="L13" s="102">
        <f t="shared" si="1"/>
        <v>854.74999999999875</v>
      </c>
      <c r="M13" s="15"/>
      <c r="N13" s="83"/>
      <c r="O13" s="84"/>
      <c r="P13" s="84"/>
      <c r="Q13" s="8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4" t="s">
        <v>45</v>
      </c>
      <c r="C14" s="140">
        <v>1.1378999999999999</v>
      </c>
      <c r="D14" s="106">
        <v>1</v>
      </c>
      <c r="E14" s="60">
        <v>44847</v>
      </c>
      <c r="F14" s="155">
        <v>1.1101000000000001</v>
      </c>
      <c r="G14" s="59">
        <f>(((C14-F14)*D14)*62500)-(39*J14)</f>
        <v>1698.4999999999891</v>
      </c>
      <c r="H14" s="6"/>
      <c r="I14" s="101" t="s">
        <v>34</v>
      </c>
      <c r="J14" s="133">
        <v>1</v>
      </c>
      <c r="K14" s="99"/>
      <c r="L14" s="102">
        <f>G14*J14</f>
        <v>1698.4999999999891</v>
      </c>
      <c r="M14" s="15"/>
      <c r="N14" s="83"/>
      <c r="O14" s="84"/>
      <c r="P14" s="84"/>
      <c r="Q14" s="8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4" t="s">
        <v>49</v>
      </c>
      <c r="C15" s="139">
        <v>0.67625000000000002</v>
      </c>
      <c r="D15" s="106">
        <v>-1</v>
      </c>
      <c r="E15" s="60">
        <v>44839</v>
      </c>
      <c r="F15" s="138">
        <v>0.69669999999999999</v>
      </c>
      <c r="G15" s="59">
        <f>(((C15-F15)*D15)*125000)-(39*J15)</f>
        <v>2517.2499999999959</v>
      </c>
      <c r="H15" s="6"/>
      <c r="I15" s="101" t="s">
        <v>43</v>
      </c>
      <c r="J15" s="133">
        <v>1</v>
      </c>
      <c r="K15" s="99"/>
      <c r="L15" s="102">
        <f t="shared" si="1"/>
        <v>2517.2499999999959</v>
      </c>
      <c r="M15" s="15"/>
      <c r="N15" s="83"/>
      <c r="O15" s="84"/>
      <c r="P15" s="84"/>
      <c r="Q15" s="8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4" t="s">
        <v>50</v>
      </c>
      <c r="C16" s="141">
        <v>111.908</v>
      </c>
      <c r="D16" s="62">
        <v>-1</v>
      </c>
      <c r="E16" s="60">
        <v>44848</v>
      </c>
      <c r="F16" s="146">
        <v>112.41</v>
      </c>
      <c r="G16" s="59">
        <f>(((C16-F16)*D16)*1000)-(39*J16)</f>
        <v>462.99999999999534</v>
      </c>
      <c r="H16" s="6"/>
      <c r="I16" s="101" t="s">
        <v>38</v>
      </c>
      <c r="J16" s="133">
        <v>1</v>
      </c>
      <c r="K16" s="99"/>
      <c r="L16" s="102">
        <f t="shared" ref="L16" si="2">G16</f>
        <v>462.99999999999534</v>
      </c>
      <c r="M16" s="15"/>
      <c r="N16" s="83"/>
      <c r="O16" s="84"/>
      <c r="P16" s="83"/>
      <c r="Q16" s="8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4" t="s">
        <v>60</v>
      </c>
      <c r="C17" s="142">
        <v>85.46</v>
      </c>
      <c r="D17" s="106">
        <v>-1</v>
      </c>
      <c r="E17" s="60">
        <v>44845</v>
      </c>
      <c r="F17" s="148">
        <v>89.33</v>
      </c>
      <c r="G17" s="59">
        <f>(((C17-F17)*D17)*1000)-(39*J17)</f>
        <v>3831.0000000000045</v>
      </c>
      <c r="H17" s="6"/>
      <c r="I17" s="101" t="s">
        <v>39</v>
      </c>
      <c r="J17" s="133">
        <v>1</v>
      </c>
      <c r="K17" s="100"/>
      <c r="L17" s="102">
        <f t="shared" ref="L17" si="3">G17</f>
        <v>3831.0000000000045</v>
      </c>
      <c r="M17" s="15"/>
      <c r="N17" s="83"/>
      <c r="O17" s="128"/>
      <c r="P17" s="83"/>
      <c r="Q17" s="8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5"/>
      <c r="C18" s="69"/>
      <c r="D18" s="62"/>
      <c r="E18" s="60"/>
      <c r="F18" s="147"/>
      <c r="G18" s="59"/>
      <c r="H18" s="6"/>
      <c r="I18" s="52"/>
      <c r="J18" s="70"/>
      <c r="K18" s="77"/>
      <c r="L18" s="40"/>
      <c r="M18" s="14"/>
      <c r="N18" s="83"/>
      <c r="O18" s="126"/>
      <c r="P18" s="83"/>
      <c r="Q18" s="8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6" t="s">
        <v>57</v>
      </c>
      <c r="C19" s="117"/>
      <c r="D19" s="116"/>
      <c r="E19" s="118" t="s">
        <v>12</v>
      </c>
      <c r="F19" s="118"/>
      <c r="G19" s="119">
        <f>SUM(G3:G18)</f>
        <v>23496.249999999978</v>
      </c>
      <c r="H19" s="6"/>
      <c r="I19" s="75" t="s">
        <v>16</v>
      </c>
      <c r="J19" s="76"/>
      <c r="K19" s="93"/>
      <c r="L19" s="39">
        <f>SUM(L3:L18)</f>
        <v>23496.249999999978</v>
      </c>
      <c r="M19" s="12"/>
      <c r="N19" s="83"/>
      <c r="O19" s="126"/>
      <c r="P19" s="83"/>
      <c r="Q19" s="8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31"/>
      <c r="C20" s="67"/>
      <c r="D20" s="67"/>
      <c r="E20" s="164"/>
      <c r="F20" s="165"/>
      <c r="G20" s="79"/>
      <c r="H20" s="6"/>
      <c r="I20" s="41" t="s">
        <v>18</v>
      </c>
      <c r="J20" s="35"/>
      <c r="K20" s="94"/>
      <c r="L20" s="36"/>
      <c r="M20" s="12"/>
      <c r="N20" s="83"/>
      <c r="O20" s="126"/>
      <c r="P20" s="83"/>
      <c r="Q20" s="8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2"/>
      <c r="L21" s="12"/>
      <c r="M21" s="12"/>
      <c r="N21" s="83"/>
      <c r="O21" s="126"/>
      <c r="P21" s="83"/>
      <c r="Q21" s="8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2" t="s">
        <v>58</v>
      </c>
      <c r="J22" s="72"/>
      <c r="K22" s="74"/>
      <c r="M22" s="12"/>
      <c r="N22" s="88"/>
      <c r="O22" s="126"/>
      <c r="P22" s="83"/>
      <c r="Q22" s="89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9"/>
      <c r="J23" s="72"/>
      <c r="K23" s="74"/>
      <c r="M23" s="12"/>
      <c r="N23" s="81" t="s">
        <v>18</v>
      </c>
      <c r="O23" s="127"/>
      <c r="P23" s="82"/>
      <c r="Q23" s="8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30"/>
      <c r="J24" s="72"/>
      <c r="K24" s="7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50">
        <v>326350</v>
      </c>
      <c r="J25" s="72"/>
      <c r="K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54"/>
      <c r="D26" s="66"/>
      <c r="E26" s="66"/>
      <c r="F26" s="22" t="s">
        <v>8</v>
      </c>
      <c r="G26" s="23"/>
      <c r="H26" s="1"/>
      <c r="I26" s="130">
        <v>281653.38</v>
      </c>
      <c r="J26" s="72"/>
      <c r="K26" s="7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62</v>
      </c>
      <c r="C27" s="54"/>
      <c r="D27" s="26" t="s">
        <v>10</v>
      </c>
      <c r="E27" s="17"/>
      <c r="F27" s="24" t="s">
        <v>7</v>
      </c>
      <c r="G27" s="25"/>
      <c r="H27" s="1"/>
      <c r="I27" s="157">
        <f>I25-I26</f>
        <v>44696.619999999995</v>
      </c>
      <c r="J27" s="72"/>
      <c r="K27" s="7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4">
        <v>257175.97</v>
      </c>
      <c r="J28" s="72"/>
      <c r="K28" s="74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58">
        <v>-21899</v>
      </c>
      <c r="J29" s="72"/>
      <c r="K29" s="74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9" t="s">
        <v>18</v>
      </c>
      <c r="C30" s="160"/>
      <c r="D30" s="32"/>
      <c r="E30" s="33"/>
      <c r="F30" s="33"/>
      <c r="G30" s="34"/>
      <c r="H30" s="1"/>
      <c r="I30" s="74">
        <f>SUM(I28:I29)</f>
        <v>235276.97</v>
      </c>
      <c r="J30" s="72">
        <f>I30/1000</f>
        <v>235.27697000000001</v>
      </c>
      <c r="K30" s="74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2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2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2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2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2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2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2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2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2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2022-10-17T22:18:36Z</dcterms:modified>
</cp:coreProperties>
</file>