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! 0 1 Hour\"/>
    </mc:Choice>
  </mc:AlternateContent>
  <xr:revisionPtr revIDLastSave="0" documentId="8_{92A5CD55-4CDC-47F6-9FDA-797840BD80CC}" xr6:coauthVersionLast="47" xr6:coauthVersionMax="47" xr10:uidLastSave="{00000000-0000-0000-0000-000000000000}"/>
  <bookViews>
    <workbookView xWindow="18180" yWindow="45" windowWidth="10920" windowHeight="1551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<sst xmlns="http://schemas.openxmlformats.org/spreadsheetml/2006/main" count="73" uniqueCount="65">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</sst>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.0000"/>
    <numFmt numFmtId="165" formatCode="dd\-mmm"/>
    <numFmt numFmtId="166" formatCode="&quot;$&quot;#,##0"/>
    <numFmt numFmtId="167" formatCode="&quot;$&quot;#,##0.00"/>
    <numFmt numFmtId="168" formatCode="0_);[Red]\(0\)"/>
    <numFmt numFmtId="169" formatCode="dd/mm/yyyy"/>
    <numFmt numFmtId="170" formatCode="0.00000"/>
    <numFmt numFmtId="171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6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8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8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8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8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8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8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8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7" fontId="32" fillId="0" borderId="21" xfId="0" applyNumberFormat="1" applyFont="1" applyBorder="1" applyAlignment="1">
      <alignment horizontal="left" vertical="center" indent="1"/>
    </xf>
    <xf numFmtId="8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7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7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7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7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6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8" fontId="42" fillId="35" borderId="38" xfId="0" applyNumberFormat="1" applyFont="1" applyFill="1" applyBorder="1" applyAlignment="1">
      <alignment horizontal="left" vertical="center" indent="1"/>
    </xf>
    <xf numFmtId="8" fontId="35" fillId="0" borderId="37" xfId="0" applyNumberFormat="1" applyFont="1" applyBorder="1" applyAlignment="1">
      <alignment horizontal="left" vertical="center" indent="1"/>
    </xf>
    <xf numFmtId="165" fontId="40" fillId="0" borderId="10" xfId="42" applyNumberFormat="1" applyFont="1" applyBorder="1" applyAlignment="1">
      <alignment horizontal="left" vertical="center" indent="1"/>
    </xf>
    <xf numFmtId="8" fontId="42" fillId="35" borderId="18" xfId="0" applyNumberFormat="1" applyFont="1" applyFill="1" applyBorder="1" applyAlignment="1">
      <alignment horizontal="left" vertical="center" indent="1"/>
    </xf>
    <xf numFmtId="168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7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168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8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8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center" vertical="center"/>
    </xf>
    <xf numFmtId="8" fontId="31" fillId="0" borderId="10" xfId="0" applyNumberFormat="1" applyFont="1" applyBorder="1" applyAlignment="1">
      <alignment horizontal="left" indent="1"/>
    </xf>
    <xf numFmtId="8" fontId="31" fillId="0" borderId="10" xfId="0" applyNumberFormat="1" applyFont="1" applyBorder="1" applyAlignment="1">
      <alignment horizontal="center"/>
    </xf>
    <xf numFmtId="169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7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8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8" fontId="44" fillId="0" borderId="21" xfId="0" applyNumberFormat="1" applyFont="1" applyBorder="1" applyAlignment="1">
      <alignment horizontal="left" vertical="center" indent="1"/>
    </xf>
    <xf numFmtId="167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8" fontId="35" fillId="0" borderId="19" xfId="0" applyNumberFormat="1" applyFont="1" applyBorder="1" applyAlignment="1">
      <alignment horizontal="left" vertical="center" indent="1"/>
    </xf>
    <xf numFmtId="168" fontId="24" fillId="0" borderId="10" xfId="42" applyNumberFormat="1" applyFont="1" applyBorder="1" applyAlignment="1">
      <alignment horizontal="center" vertical="justify"/>
    </xf>
    <xf numFmtId="8" fontId="32" fillId="0" borderId="19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8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8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8" fontId="40" fillId="0" borderId="33" xfId="42" applyNumberFormat="1" applyFont="1" applyFill="1" applyBorder="1" applyAlignment="1">
      <alignment horizontal="left" vertical="center" indent="1"/>
    </xf>
    <xf numFmtId="167" fontId="44" fillId="0" borderId="54" xfId="0" applyNumberFormat="1" applyFont="1" applyBorder="1" applyAlignment="1">
      <alignment horizontal="center" vertical="center"/>
    </xf>
    <xf numFmtId="8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8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0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indent="1"/>
    </xf>
    <xf numFmtId="168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7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left" vertical="center" indent="1"/>
    </xf>
    <xf numFmtId="171" fontId="0" fillId="0" borderId="0" xfId="0" applyNumberForma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6" fillId="35" borderId="18" xfId="0" applyFont="1" applyFill="1" applyBorder="1" applyAlignment="1">
      <alignment horizontal="left" vertical="center" indent="1"/>
    </xf>
    <xf numFmtId="3" fontId="41" fillId="0" borderId="11" xfId="42" applyNumberFormat="1" applyFont="1" applyFill="1" applyBorder="1" applyAlignment="1">
      <alignment horizontal="left" vertical="center" indent="1"/>
    </xf>
    <xf numFmtId="4" fontId="32" fillId="0" borderId="58" xfId="0" applyNumberFormat="1" applyFont="1" applyBorder="1" applyAlignment="1">
      <alignment horizontal="left" vertical="center"/>
    </xf>
    <xf numFmtId="4" fontId="32" fillId="0" borderId="59" xfId="0" applyNumberFormat="1" applyFont="1" applyBorder="1" applyAlignment="1">
      <alignment horizontal="left" vertical="center"/>
    </xf>
    <xf numFmtId="4" fontId="32" fillId="0" borderId="10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170" fontId="32" fillId="0" borderId="10" xfId="0" applyNumberFormat="1" applyFont="1" applyBorder="1" applyAlignment="1">
      <alignment horizontal="left" vertical="center"/>
    </xf>
    <xf numFmtId="0" fontId="0" fillId="35" borderId="0" xfId="0" applyFill="1" applyAlignment="1">
      <alignment horizontal="left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E18" sqref="E18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1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79" t="s">
        <v>40</v>
      </c>
      <c r="C2" s="77" t="s">
        <v>26</v>
      </c>
      <c r="D2" s="37" t="s">
        <v>24</v>
      </c>
      <c r="E2" s="72" t="s">
        <v>2</v>
      </c>
      <c r="F2" s="144" t="s">
        <v>62</v>
      </c>
      <c r="G2" s="38" t="s">
        <v>20</v>
      </c>
      <c r="H2" s="158"/>
      <c r="I2" s="121" t="s">
        <v>51</v>
      </c>
      <c r="J2" s="122" t="s">
        <v>21</v>
      </c>
      <c r="K2" s="123" t="s">
        <v>52</v>
      </c>
      <c r="L2" s="90" t="s">
        <v>22</v>
      </c>
      <c r="M2" s="7"/>
      <c r="N2" s="63" t="s">
        <v>0</v>
      </c>
      <c r="O2" s="89" t="s">
        <v>28</v>
      </c>
      <c r="P2" s="70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52">
        <v>3975.75</v>
      </c>
      <c r="D3" s="105">
        <v>-1</v>
      </c>
      <c r="E3" s="60">
        <v>44981</v>
      </c>
      <c r="F3" s="132">
        <v>4007</v>
      </c>
      <c r="G3" s="106">
        <f>(((C3-F3)*D3)*50)-(39*J3)</f>
        <v>1523.5</v>
      </c>
      <c r="H3" s="2"/>
      <c r="I3" s="120" t="s">
        <v>29</v>
      </c>
      <c r="J3" s="131">
        <v>1</v>
      </c>
      <c r="K3" s="118"/>
      <c r="L3" s="119">
        <f>G3*J3</f>
        <v>1523.5</v>
      </c>
      <c r="M3" s="15"/>
      <c r="N3" s="82"/>
      <c r="O3" s="83"/>
      <c r="P3" s="83"/>
      <c r="Q3" s="8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53">
        <v>11997</v>
      </c>
      <c r="D4" s="105">
        <v>-1</v>
      </c>
      <c r="E4" s="60">
        <v>44981</v>
      </c>
      <c r="F4" s="133">
        <v>12154</v>
      </c>
      <c r="G4" s="104">
        <f>(((C4-F4)*D4)*20)-(39*J4)</f>
        <v>3101</v>
      </c>
      <c r="H4" s="6"/>
      <c r="I4" s="120" t="s">
        <v>30</v>
      </c>
      <c r="J4" s="131">
        <v>1</v>
      </c>
      <c r="K4" s="94"/>
      <c r="L4" s="102">
        <f>G4*J4</f>
        <v>3101</v>
      </c>
      <c r="M4" s="15"/>
      <c r="N4" s="82"/>
      <c r="O4" s="85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50" t="s">
        <v>64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1"/>
      <c r="J5" s="162"/>
      <c r="K5" s="162"/>
      <c r="L5" s="163"/>
      <c r="M5" s="15"/>
      <c r="N5" s="82"/>
      <c r="O5" s="83"/>
      <c r="P5" s="83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54">
        <v>1817.1</v>
      </c>
      <c r="D6" s="105">
        <v>-1</v>
      </c>
      <c r="E6" s="60">
        <v>44979</v>
      </c>
      <c r="F6" s="139">
        <v>1838.8</v>
      </c>
      <c r="G6" s="59">
        <f>(((C6-F6)*D6)*100)-(39*J6)</f>
        <v>2131.0000000000045</v>
      </c>
      <c r="H6" s="6"/>
      <c r="I6" s="100" t="s">
        <v>31</v>
      </c>
      <c r="J6" s="131">
        <v>1</v>
      </c>
      <c r="K6" s="95"/>
      <c r="L6" s="101">
        <f>G6*J6</f>
        <v>2131.0000000000045</v>
      </c>
      <c r="M6" s="15"/>
      <c r="N6" s="82"/>
      <c r="O6" s="83"/>
      <c r="P6" s="83"/>
      <c r="Q6" s="8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55">
        <v>20.81</v>
      </c>
      <c r="D7" s="105">
        <v>-1</v>
      </c>
      <c r="E7" s="60">
        <v>44979</v>
      </c>
      <c r="F7" s="137">
        <v>21.66</v>
      </c>
      <c r="G7" s="59">
        <f>(((C7-F7)*D7)*5000)-(39*J7)</f>
        <v>4211.0000000000073</v>
      </c>
      <c r="H7" s="6"/>
      <c r="I7" s="100" t="s">
        <v>32</v>
      </c>
      <c r="J7" s="131">
        <v>1</v>
      </c>
      <c r="K7" s="95"/>
      <c r="L7" s="101">
        <f t="shared" ref="L7:L8" si="0">G7*J7</f>
        <v>4211.0000000000073</v>
      </c>
      <c r="M7" s="15"/>
      <c r="N7" s="82"/>
      <c r="O7" s="83"/>
      <c r="P7" s="83"/>
      <c r="Q7" s="8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60</v>
      </c>
      <c r="C8" s="155">
        <v>3.9529999999999998</v>
      </c>
      <c r="D8" s="105">
        <v>-1</v>
      </c>
      <c r="E8" s="60">
        <v>44979</v>
      </c>
      <c r="F8" s="137">
        <v>4.1609999999999996</v>
      </c>
      <c r="G8" s="59">
        <f>(((C8-F8)*D8)*25000)-(39*J8)</f>
        <v>5160.9999999999936</v>
      </c>
      <c r="H8" s="6"/>
      <c r="I8" s="100" t="str">
        <f>B8</f>
        <v>High Grade Copper</v>
      </c>
      <c r="J8" s="141">
        <v>1</v>
      </c>
      <c r="K8" s="142"/>
      <c r="L8" s="101">
        <f t="shared" si="0"/>
        <v>5160.9999999999936</v>
      </c>
      <c r="M8" s="15"/>
      <c r="N8" s="82"/>
      <c r="O8" s="83"/>
      <c r="P8" s="83"/>
      <c r="Q8" s="8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50" t="s">
        <v>64</v>
      </c>
      <c r="D9" s="58" t="s">
        <v>23</v>
      </c>
      <c r="E9" s="57" t="s">
        <v>2</v>
      </c>
      <c r="F9" s="135" t="s">
        <v>63</v>
      </c>
      <c r="G9" s="61" t="s">
        <v>1</v>
      </c>
      <c r="H9" s="6"/>
      <c r="I9" s="96"/>
      <c r="J9" s="97"/>
      <c r="K9" s="97"/>
      <c r="L9" s="103"/>
      <c r="M9" s="15"/>
      <c r="N9" s="82"/>
      <c r="O9" s="83"/>
      <c r="P9" s="83"/>
      <c r="Q9" s="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55">
        <v>0.67290000000000005</v>
      </c>
      <c r="D10" s="105">
        <v>-1</v>
      </c>
      <c r="E10" s="60">
        <v>44978</v>
      </c>
      <c r="F10" s="147">
        <v>0.69005000000000005</v>
      </c>
      <c r="G10" s="59">
        <f>(((C10-F10)*D10)*100000)+(-39*J10)</f>
        <v>1675.9999999999998</v>
      </c>
      <c r="H10" s="6"/>
      <c r="I10" s="100" t="s">
        <v>33</v>
      </c>
      <c r="J10" s="131">
        <v>1</v>
      </c>
      <c r="K10" s="98"/>
      <c r="L10" s="101">
        <f t="shared" ref="L10:L15" si="1">G10*J10</f>
        <v>1675.9999999999998</v>
      </c>
      <c r="M10" s="15"/>
      <c r="N10" s="82"/>
      <c r="O10" s="83"/>
      <c r="P10" s="83"/>
      <c r="Q10" s="8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57">
        <v>0.73485</v>
      </c>
      <c r="D11" s="105">
        <v>-1</v>
      </c>
      <c r="E11" s="60">
        <v>44978</v>
      </c>
      <c r="F11" s="147">
        <v>0.74095</v>
      </c>
      <c r="G11" s="59">
        <f>(((C11-F11)*D11)*100000)+(-39*J11)</f>
        <v>570.99999999999943</v>
      </c>
      <c r="H11" s="6"/>
      <c r="I11" s="100" t="s">
        <v>35</v>
      </c>
      <c r="J11" s="131">
        <v>1</v>
      </c>
      <c r="K11" s="98"/>
      <c r="L11" s="101">
        <f t="shared" si="1"/>
        <v>570.99999999999943</v>
      </c>
      <c r="M11" s="15"/>
      <c r="N11" s="82"/>
      <c r="O11" s="83"/>
      <c r="P11" s="83"/>
      <c r="Q11" s="8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55">
        <v>1.0648500000000001</v>
      </c>
      <c r="D12" s="105">
        <v>-1</v>
      </c>
      <c r="E12" s="60">
        <v>44978</v>
      </c>
      <c r="F12" s="136">
        <v>1.0841000000000001</v>
      </c>
      <c r="G12" s="59">
        <f>(((C12-F12)*D12)*125000)-(39*J12)</f>
        <v>2367.2499999999986</v>
      </c>
      <c r="H12" s="6"/>
      <c r="I12" s="100" t="s">
        <v>37</v>
      </c>
      <c r="J12" s="131">
        <v>1</v>
      </c>
      <c r="K12" s="98"/>
      <c r="L12" s="101">
        <f>G12*J12</f>
        <v>2367.2499999999986</v>
      </c>
      <c r="M12" s="15"/>
      <c r="N12" s="82"/>
      <c r="O12" s="83"/>
      <c r="P12" s="83"/>
      <c r="Q12" s="8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55">
        <v>1.0560499999999999</v>
      </c>
      <c r="D13" s="105">
        <v>-1</v>
      </c>
      <c r="E13" s="60">
        <v>44978</v>
      </c>
      <c r="F13" s="147">
        <v>1.0694999999999999</v>
      </c>
      <c r="G13" s="59">
        <f>(((C13-F13)*D13)*125000)-(39*J13)</f>
        <v>1642.2499999999952</v>
      </c>
      <c r="H13" s="6"/>
      <c r="I13" s="100" t="s">
        <v>36</v>
      </c>
      <c r="J13" s="131">
        <v>1</v>
      </c>
      <c r="K13" s="98"/>
      <c r="L13" s="101">
        <f t="shared" si="1"/>
        <v>1642.2499999999952</v>
      </c>
      <c r="M13" s="15"/>
      <c r="N13" s="82"/>
      <c r="O13" s="83"/>
      <c r="P13" s="83"/>
      <c r="Q13" s="8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55">
        <v>1.1947000000000001</v>
      </c>
      <c r="D14" s="105">
        <v>-1</v>
      </c>
      <c r="E14" s="60">
        <v>44979</v>
      </c>
      <c r="F14" s="147">
        <v>1.2084999999999999</v>
      </c>
      <c r="G14" s="59">
        <f>(((C14-F14)*D14)*62500)-(39*J14)</f>
        <v>823.49999999998829</v>
      </c>
      <c r="H14" s="6"/>
      <c r="I14" s="100" t="s">
        <v>34</v>
      </c>
      <c r="J14" s="131">
        <v>1</v>
      </c>
      <c r="K14" s="98"/>
      <c r="L14" s="101">
        <f>G14*J14</f>
        <v>823.49999999998829</v>
      </c>
      <c r="M14" s="15"/>
      <c r="N14" s="82"/>
      <c r="O14" s="83"/>
      <c r="P14" s="83"/>
      <c r="Q14" s="8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55">
        <v>0.73445000000000005</v>
      </c>
      <c r="D15" s="105">
        <v>-1</v>
      </c>
      <c r="E15" s="60">
        <v>44981</v>
      </c>
      <c r="F15" s="136">
        <v>0.74170000000000003</v>
      </c>
      <c r="G15" s="59">
        <f>(((C15-F15)*D15)*125000)-(39*J15)</f>
        <v>867.24999999999739</v>
      </c>
      <c r="H15" s="6"/>
      <c r="I15" s="100" t="s">
        <v>43</v>
      </c>
      <c r="J15" s="131">
        <v>1</v>
      </c>
      <c r="K15" s="98"/>
      <c r="L15" s="101">
        <f t="shared" si="1"/>
        <v>867.24999999999739</v>
      </c>
      <c r="M15" s="15"/>
      <c r="N15" s="82"/>
      <c r="O15" s="83"/>
      <c r="P15" s="83"/>
      <c r="Q15" s="8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55">
        <v>105.158</v>
      </c>
      <c r="D16" s="105">
        <v>1</v>
      </c>
      <c r="E16" s="60">
        <v>44978</v>
      </c>
      <c r="F16" s="148">
        <v>103.99</v>
      </c>
      <c r="G16" s="59">
        <f>(((C16-F16)*D16)*1000)-(39*J16)</f>
        <v>1129.0000000000064</v>
      </c>
      <c r="H16" s="6"/>
      <c r="I16" s="100" t="s">
        <v>38</v>
      </c>
      <c r="J16" s="131">
        <v>1</v>
      </c>
      <c r="K16" s="98"/>
      <c r="L16" s="101">
        <f t="shared" ref="L16" si="2">G16</f>
        <v>1129.0000000000064</v>
      </c>
      <c r="M16" s="15"/>
      <c r="N16" s="82"/>
      <c r="O16" s="83"/>
      <c r="P16" s="82"/>
      <c r="Q16" s="8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59</v>
      </c>
      <c r="C17" s="156">
        <v>76.319999999999993</v>
      </c>
      <c r="D17" s="105">
        <v>1</v>
      </c>
      <c r="E17" s="60">
        <v>44980</v>
      </c>
      <c r="F17" s="149">
        <v>74.95</v>
      </c>
      <c r="G17" s="59">
        <f>(((C17-F17)*D17)*1000)-(39*J17)</f>
        <v>1330.9999999999905</v>
      </c>
      <c r="H17" s="6"/>
      <c r="I17" s="100" t="s">
        <v>39</v>
      </c>
      <c r="J17" s="131">
        <v>1</v>
      </c>
      <c r="K17" s="99"/>
      <c r="L17" s="101">
        <f t="shared" ref="L17" si="3">G17</f>
        <v>1330.9999999999905</v>
      </c>
      <c r="M17" s="15"/>
      <c r="N17" s="82"/>
      <c r="O17" s="126"/>
      <c r="P17" s="82"/>
      <c r="Q17" s="8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151"/>
      <c r="D18" s="62"/>
      <c r="E18" s="60"/>
      <c r="F18" s="138"/>
      <c r="G18" s="59"/>
      <c r="H18" s="6"/>
      <c r="I18" s="52"/>
      <c r="J18" s="69"/>
      <c r="K18" s="76"/>
      <c r="L18" s="40"/>
      <c r="M18" s="14"/>
      <c r="N18" s="82"/>
      <c r="O18" s="124"/>
      <c r="P18" s="82"/>
      <c r="Q18" s="8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 t="s">
        <v>57</v>
      </c>
      <c r="C19" s="115"/>
      <c r="D19" s="114"/>
      <c r="E19" s="116" t="s">
        <v>12</v>
      </c>
      <c r="F19" s="116"/>
      <c r="G19" s="117">
        <f>SUM(G3:G18)</f>
        <v>26534.749999999982</v>
      </c>
      <c r="H19" s="6"/>
      <c r="I19" s="74" t="s">
        <v>16</v>
      </c>
      <c r="J19" s="75"/>
      <c r="K19" s="92"/>
      <c r="L19" s="39">
        <f>SUM(L3:L18)</f>
        <v>26534.749999999982</v>
      </c>
      <c r="M19" s="12"/>
      <c r="N19" s="82"/>
      <c r="O19" s="124"/>
      <c r="P19" s="82"/>
      <c r="Q19" s="8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4"/>
      <c r="F20" s="165"/>
      <c r="G20" s="78"/>
      <c r="H20" s="6"/>
      <c r="I20" s="41" t="s">
        <v>18</v>
      </c>
      <c r="J20" s="35"/>
      <c r="K20" s="93"/>
      <c r="L20" s="36"/>
      <c r="M20" s="12"/>
      <c r="N20" s="82"/>
      <c r="O20" s="124"/>
      <c r="P20" s="82"/>
      <c r="Q20" s="8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1"/>
      <c r="L21" s="12"/>
      <c r="M21" s="12"/>
      <c r="N21" s="82"/>
      <c r="O21" s="124"/>
      <c r="P21" s="82"/>
      <c r="Q21" s="8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58</v>
      </c>
      <c r="J22" s="71"/>
      <c r="K22" s="73"/>
      <c r="M22" s="12"/>
      <c r="N22" s="87"/>
      <c r="O22" s="124"/>
      <c r="P22" s="82"/>
      <c r="Q22" s="8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1"/>
      <c r="K23" s="73"/>
      <c r="M23" s="12"/>
      <c r="N23" s="80" t="s">
        <v>18</v>
      </c>
      <c r="O23" s="125"/>
      <c r="P23" s="81"/>
      <c r="Q23" s="8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/>
      <c r="J24" s="71"/>
      <c r="K24" s="7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0">
        <v>326350</v>
      </c>
      <c r="J25" s="71"/>
      <c r="K25" s="7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43"/>
      <c r="D26" s="66"/>
      <c r="E26" s="66"/>
      <c r="F26" s="22" t="s">
        <v>8</v>
      </c>
      <c r="G26" s="23"/>
      <c r="H26" s="1"/>
      <c r="I26" s="128">
        <v>281653.38</v>
      </c>
      <c r="J26" s="71"/>
      <c r="K26" s="7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61</v>
      </c>
      <c r="C27" s="54"/>
      <c r="D27" s="26" t="s">
        <v>10</v>
      </c>
      <c r="E27" s="17"/>
      <c r="F27" s="24" t="s">
        <v>7</v>
      </c>
      <c r="G27" s="25"/>
      <c r="H27" s="1"/>
      <c r="I27" s="145">
        <f>I25-I26</f>
        <v>44696.619999999995</v>
      </c>
      <c r="J27" s="71"/>
      <c r="K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3">
        <v>257175.97</v>
      </c>
      <c r="J28" s="71"/>
      <c r="K28" s="73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46">
        <v>-21899</v>
      </c>
      <c r="J29" s="71"/>
      <c r="K29" s="73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9" t="s">
        <v>18</v>
      </c>
      <c r="C30" s="160"/>
      <c r="D30" s="32"/>
      <c r="E30" s="33"/>
      <c r="F30" s="33"/>
      <c r="G30" s="34"/>
      <c r="H30" s="1"/>
      <c r="I30" s="73">
        <f>SUM(I28:I29)</f>
        <v>235276.97</v>
      </c>
      <c r="J30" s="71">
        <f>I30/1000</f>
        <v>235.27697000000001</v>
      </c>
      <c r="K30" s="73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1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1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1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1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1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1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1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1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1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2023-02-24T23:10:05Z</dcterms:modified>
</cp:coreProperties>
</file>