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7670" windowHeight="118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21" i="1"/>
  <c r="E23" s="1"/>
  <c r="K17" s="1"/>
  <c r="E17"/>
  <c r="I10"/>
  <c r="E18" s="1"/>
  <c r="E20" s="1"/>
  <c r="E22" s="1"/>
  <c r="E24" s="1"/>
  <c r="E26" s="1"/>
  <c r="E28" s="1"/>
  <c r="G16" s="1"/>
  <c r="G18" s="1"/>
  <c r="I9"/>
  <c r="M1" s="1"/>
  <c r="I8"/>
  <c r="I7"/>
  <c r="K18" l="1"/>
  <c r="K20" s="1"/>
  <c r="E25"/>
  <c r="E27" s="1"/>
  <c r="E29" s="1"/>
  <c r="G17" s="1"/>
  <c r="H20"/>
  <c r="H21" s="1"/>
  <c r="H18"/>
  <c r="H17" s="1"/>
  <c r="B82"/>
  <c r="G19" l="1"/>
  <c r="C2"/>
  <c r="E72" l="1"/>
  <c r="C18"/>
  <c r="C16"/>
  <c r="C17" s="1"/>
  <c r="C72"/>
  <c r="B74"/>
  <c r="B75" s="1"/>
  <c r="C26"/>
  <c r="B67"/>
  <c r="F67" s="1"/>
  <c r="E70"/>
  <c r="C32"/>
  <c r="B32" s="1"/>
  <c r="F32" s="1"/>
  <c r="E74" l="1"/>
  <c r="G22" l="1"/>
  <c r="G21"/>
  <c r="G4" s="1"/>
  <c r="L18" l="1"/>
  <c r="J18" s="1"/>
  <c r="L20"/>
  <c r="J20" s="1"/>
  <c r="L19"/>
  <c r="J19" s="1"/>
  <c r="C73"/>
  <c r="D32" s="1"/>
  <c r="N45" s="1"/>
  <c r="E75"/>
  <c r="C23"/>
  <c r="M41"/>
  <c r="C42"/>
  <c r="G20"/>
  <c r="L35" l="1"/>
  <c r="L21"/>
  <c r="J21" s="1"/>
  <c r="L38"/>
  <c r="L37"/>
  <c r="C21"/>
  <c r="D67"/>
  <c r="N46" s="1"/>
  <c r="C75"/>
  <c r="C78" s="1"/>
  <c r="D42"/>
  <c r="E42" s="1"/>
  <c r="G42" s="1"/>
  <c r="C76"/>
  <c r="C41" s="1"/>
  <c r="D41" s="1"/>
  <c r="B42"/>
  <c r="F42" s="1"/>
  <c r="C77"/>
  <c r="C43" s="1"/>
  <c r="D43" s="1"/>
  <c r="E43" l="1"/>
  <c r="H43" s="1"/>
  <c r="H42"/>
  <c r="E67"/>
  <c r="G67" s="1"/>
  <c r="E32"/>
  <c r="H32" s="1"/>
  <c r="C44"/>
  <c r="B44" s="1"/>
  <c r="F44" s="1"/>
  <c r="E41"/>
  <c r="H41" s="1"/>
  <c r="C40"/>
  <c r="D40" s="1"/>
  <c r="E40" s="1"/>
  <c r="H40" s="1"/>
  <c r="B41"/>
  <c r="F41" s="1"/>
  <c r="B43"/>
  <c r="F43" s="1"/>
  <c r="G32" l="1"/>
  <c r="D44"/>
  <c r="E44" s="1"/>
  <c r="H44" s="1"/>
  <c r="G43"/>
  <c r="C45"/>
  <c r="D45" s="1"/>
  <c r="E45" s="1"/>
  <c r="G45" s="1"/>
  <c r="G41"/>
  <c r="H67"/>
  <c r="G40"/>
  <c r="C39"/>
  <c r="B39" s="1"/>
  <c r="F39" s="1"/>
  <c r="B40"/>
  <c r="F40" s="1"/>
  <c r="B45" l="1"/>
  <c r="F45" s="1"/>
  <c r="G44"/>
  <c r="H45"/>
  <c r="C46"/>
  <c r="B46" s="1"/>
  <c r="F46" s="1"/>
  <c r="D39"/>
  <c r="E39" s="1"/>
  <c r="H39" s="1"/>
  <c r="C38"/>
  <c r="D38" s="1"/>
  <c r="E38" s="1"/>
  <c r="G38" s="1"/>
  <c r="B38" l="1"/>
  <c r="F38" s="1"/>
  <c r="D46"/>
  <c r="E46" s="1"/>
  <c r="G46" s="1"/>
  <c r="C37"/>
  <c r="B37" s="1"/>
  <c r="F37" s="1"/>
  <c r="C47"/>
  <c r="C48" s="1"/>
  <c r="C49" s="1"/>
  <c r="H38"/>
  <c r="G39"/>
  <c r="B47" l="1"/>
  <c r="F47" s="1"/>
  <c r="D47"/>
  <c r="E47" s="1"/>
  <c r="H47" s="1"/>
  <c r="H46"/>
  <c r="D48"/>
  <c r="E48" s="1"/>
  <c r="G48" s="1"/>
  <c r="D37"/>
  <c r="E37" s="1"/>
  <c r="G37" s="1"/>
  <c r="B48"/>
  <c r="F48" s="1"/>
  <c r="C36"/>
  <c r="C35" s="1"/>
  <c r="B35" s="1"/>
  <c r="F35" s="1"/>
  <c r="D49"/>
  <c r="E49" s="1"/>
  <c r="C50"/>
  <c r="B49"/>
  <c r="F49" s="1"/>
  <c r="G47" l="1"/>
  <c r="D35"/>
  <c r="E35" s="1"/>
  <c r="H35" s="1"/>
  <c r="H48"/>
  <c r="H37"/>
  <c r="B36"/>
  <c r="F36" s="1"/>
  <c r="C34"/>
  <c r="B34" s="1"/>
  <c r="F34" s="1"/>
  <c r="D36"/>
  <c r="E36" s="1"/>
  <c r="H36" s="1"/>
  <c r="C51"/>
  <c r="D50"/>
  <c r="E50" s="1"/>
  <c r="B50"/>
  <c r="F50" s="1"/>
  <c r="G49"/>
  <c r="H49"/>
  <c r="G35" l="1"/>
  <c r="D34"/>
  <c r="E34" s="1"/>
  <c r="H34" s="1"/>
  <c r="C33"/>
  <c r="D33" s="1"/>
  <c r="E33" s="1"/>
  <c r="G36"/>
  <c r="H50"/>
  <c r="G50"/>
  <c r="D51"/>
  <c r="E51" s="1"/>
  <c r="C52"/>
  <c r="B51"/>
  <c r="F51" s="1"/>
  <c r="G34" l="1"/>
  <c r="B33"/>
  <c r="F33" s="1"/>
  <c r="D52"/>
  <c r="E52" s="1"/>
  <c r="B52"/>
  <c r="F52" s="1"/>
  <c r="C53"/>
  <c r="G33"/>
  <c r="H33"/>
  <c r="H51"/>
  <c r="G51"/>
  <c r="B53" l="1"/>
  <c r="F53" s="1"/>
  <c r="C54"/>
  <c r="D53"/>
  <c r="E53" s="1"/>
  <c r="H52"/>
  <c r="G52"/>
  <c r="H53" l="1"/>
  <c r="G53"/>
  <c r="C55"/>
  <c r="B54"/>
  <c r="F54" s="1"/>
  <c r="D54"/>
  <c r="E54" s="1"/>
  <c r="B55" l="1"/>
  <c r="F55" s="1"/>
  <c r="D55"/>
  <c r="E55" s="1"/>
  <c r="C56"/>
  <c r="H54"/>
  <c r="G54"/>
  <c r="D56" l="1"/>
  <c r="E56" s="1"/>
  <c r="C57"/>
  <c r="B56"/>
  <c r="F56" s="1"/>
  <c r="H55"/>
  <c r="G55"/>
  <c r="B57" l="1"/>
  <c r="F57" s="1"/>
  <c r="D57"/>
  <c r="E57" s="1"/>
  <c r="C58"/>
  <c r="H56"/>
  <c r="G56"/>
  <c r="G57" l="1"/>
  <c r="H57"/>
  <c r="D58"/>
  <c r="E58" s="1"/>
  <c r="B58"/>
  <c r="F58" s="1"/>
  <c r="C59"/>
  <c r="G58" l="1"/>
  <c r="H58"/>
  <c r="C60"/>
  <c r="B59"/>
  <c r="F59" s="1"/>
  <c r="D59"/>
  <c r="E59" s="1"/>
  <c r="G59" l="1"/>
  <c r="H59"/>
  <c r="B60"/>
  <c r="F60" s="1"/>
  <c r="D60"/>
  <c r="E60" s="1"/>
  <c r="C61"/>
  <c r="D61" l="1"/>
  <c r="E61" s="1"/>
  <c r="C62"/>
  <c r="B61"/>
  <c r="F61" s="1"/>
  <c r="G60"/>
  <c r="H60"/>
  <c r="C63" l="1"/>
  <c r="B62"/>
  <c r="F62" s="1"/>
  <c r="D62"/>
  <c r="E62" s="1"/>
  <c r="H61"/>
  <c r="G61"/>
  <c r="G62" l="1"/>
  <c r="H62"/>
  <c r="D63"/>
  <c r="E63" s="1"/>
  <c r="C64"/>
  <c r="B63"/>
  <c r="F63" s="1"/>
  <c r="G63" l="1"/>
  <c r="H63"/>
  <c r="B64"/>
  <c r="F64" s="1"/>
  <c r="D64"/>
  <c r="E64" s="1"/>
  <c r="C65"/>
  <c r="B65" l="1"/>
  <c r="F65" s="1"/>
  <c r="C66"/>
  <c r="D65"/>
  <c r="E65" s="1"/>
  <c r="G64"/>
  <c r="H64"/>
  <c r="B66" l="1"/>
  <c r="F66" s="1"/>
  <c r="D66"/>
  <c r="E66" s="1"/>
  <c r="G65"/>
  <c r="H65"/>
  <c r="G66" l="1"/>
  <c r="H66"/>
  <c r="L17"/>
  <c r="J17" s="1"/>
  <c r="L34" l="1"/>
  <c r="N41" l="1"/>
  <c r="L36"/>
  <c r="L39" s="1"/>
  <c r="K23"/>
  <c r="H23" s="1"/>
  <c r="L23"/>
  <c r="I23" l="1"/>
  <c r="G26"/>
  <c r="G24"/>
  <c r="M47"/>
  <c r="G23"/>
  <c r="J23" l="1"/>
  <c r="G27"/>
  <c r="C22" s="1"/>
  <c r="G25"/>
  <c r="B77"/>
  <c r="B76"/>
  <c r="C29"/>
  <c r="C19" l="1"/>
  <c r="B78"/>
  <c r="E2" l="1"/>
  <c r="C20"/>
  <c r="F2" s="1"/>
  <c r="K26" s="1"/>
  <c r="C27"/>
  <c r="J26" l="1"/>
  <c r="F3"/>
  <c r="J27"/>
  <c r="J28"/>
  <c r="J29"/>
  <c r="J25"/>
  <c r="K27"/>
  <c r="K25"/>
  <c r="K28"/>
  <c r="K29"/>
</calcChain>
</file>

<file path=xl/sharedStrings.xml><?xml version="1.0" encoding="utf-8"?>
<sst xmlns="http://schemas.openxmlformats.org/spreadsheetml/2006/main" count="108" uniqueCount="100">
  <si>
    <t>1.00 Point Value</t>
  </si>
  <si>
    <t>0.01 value</t>
  </si>
  <si>
    <t>All per RT</t>
  </si>
  <si>
    <t>Point value</t>
  </si>
  <si>
    <t>Average entry rate</t>
  </si>
  <si>
    <t>Net percentage profit or loss</t>
  </si>
  <si>
    <t>Estimated low</t>
  </si>
  <si>
    <t>Estimated High</t>
  </si>
  <si>
    <t>Net account  liquidating value</t>
  </si>
  <si>
    <t>C.M.E.  Fed funds futures price</t>
  </si>
  <si>
    <t>Total position value</t>
  </si>
  <si>
    <t>price down</t>
  </si>
  <si>
    <t>price up</t>
  </si>
  <si>
    <t>Com</t>
  </si>
  <si>
    <t>Position value est. low</t>
  </si>
  <si>
    <t>Position value est. high</t>
  </si>
  <si>
    <t>Contracts</t>
  </si>
  <si>
    <t>Entry price 4</t>
  </si>
  <si>
    <t>Entry price 5</t>
  </si>
  <si>
    <t>Entry price 6</t>
  </si>
  <si>
    <t>Entry price 7</t>
  </si>
  <si>
    <t>Entry price 8</t>
  </si>
  <si>
    <t>Entry price 9</t>
  </si>
  <si>
    <t>tic break even</t>
  </si>
  <si>
    <t>Contracts added</t>
  </si>
  <si>
    <t>3 month deposit rate</t>
  </si>
  <si>
    <t>Net hedge P&amp;L</t>
  </si>
  <si>
    <t>Total points</t>
  </si>
  <si>
    <t>Average hedge rate</t>
  </si>
  <si>
    <t>Hedge cost per contract</t>
  </si>
  <si>
    <t xml:space="preserve">P&amp;L </t>
  </si>
  <si>
    <t xml:space="preserve">Total </t>
  </si>
  <si>
    <t xml:space="preserve">Net profit or loss </t>
  </si>
  <si>
    <t>Option strike price</t>
  </si>
  <si>
    <t>Avg Strike</t>
  </si>
  <si>
    <t>Avg. Preimum</t>
  </si>
  <si>
    <t>Expiration Date</t>
  </si>
  <si>
    <t>Today's date</t>
  </si>
  <si>
    <t>Option price  in points</t>
  </si>
  <si>
    <t>Contracts per strike</t>
  </si>
  <si>
    <t>Total points per strike</t>
  </si>
  <si>
    <t>Net percentage gain or loss</t>
  </si>
  <si>
    <t>Bid/Ask spread and all costs per contract</t>
  </si>
  <si>
    <t xml:space="preserve">Hedge P&amp;L at exp            </t>
  </si>
  <si>
    <t xml:space="preserve">Days to hedge expiration           </t>
  </si>
  <si>
    <t xml:space="preserve">Entry price 1         </t>
  </si>
  <si>
    <t xml:space="preserve">Contracts                  </t>
  </si>
  <si>
    <t xml:space="preserve">Entry price 2            </t>
  </si>
  <si>
    <t xml:space="preserve">Contracts added   </t>
  </si>
  <si>
    <t xml:space="preserve">Contracts added     </t>
  </si>
  <si>
    <t xml:space="preserve">Avg. Futures price </t>
  </si>
  <si>
    <t xml:space="preserve">Total futures           </t>
  </si>
  <si>
    <t xml:space="preserve">Avg. hedge strike </t>
  </si>
  <si>
    <t xml:space="preserve">Net profit of loss at expiration                   </t>
  </si>
  <si>
    <t>Net profit or loss</t>
  </si>
  <si>
    <t xml:space="preserve">Liquating value </t>
  </si>
  <si>
    <t>Contract Price</t>
  </si>
  <si>
    <t xml:space="preserve">Contract Price                    </t>
  </si>
  <si>
    <r>
      <t xml:space="preserve">Investment         </t>
    </r>
    <r>
      <rPr>
        <b/>
        <sz val="10"/>
        <color indexed="12"/>
        <rFont val="Arial"/>
        <family val="2"/>
      </rPr>
      <t xml:space="preserve">                </t>
    </r>
  </si>
  <si>
    <r>
      <t xml:space="preserve">Expiration Liquidation Value                     </t>
    </r>
    <r>
      <rPr>
        <b/>
        <sz val="10"/>
        <color indexed="8"/>
        <rFont val="Arial"/>
        <family val="2"/>
      </rPr>
      <t xml:space="preserve">  </t>
    </r>
  </si>
  <si>
    <r>
      <t xml:space="preserve">Entry price 3          </t>
    </r>
    <r>
      <rPr>
        <b/>
        <sz val="10"/>
        <color indexed="57"/>
        <rFont val="Arial"/>
        <family val="2"/>
      </rPr>
      <t xml:space="preserve"> </t>
    </r>
  </si>
  <si>
    <r>
      <t xml:space="preserve">Futures P&amp;L                </t>
    </r>
    <r>
      <rPr>
        <b/>
        <sz val="10"/>
        <color indexed="57"/>
        <rFont val="Arial"/>
        <family val="2"/>
      </rPr>
      <t xml:space="preserve"> </t>
    </r>
  </si>
  <si>
    <r>
      <t>Contracts added</t>
    </r>
    <r>
      <rPr>
        <b/>
        <sz val="10"/>
        <color indexed="57"/>
        <rFont val="Arial"/>
        <family val="2"/>
      </rPr>
      <t xml:space="preserve">  </t>
    </r>
  </si>
  <si>
    <r>
      <t xml:space="preserve">Point value (0.01)        </t>
    </r>
    <r>
      <rPr>
        <b/>
        <sz val="10"/>
        <color indexed="57"/>
        <rFont val="Arial"/>
        <family val="2"/>
      </rPr>
      <t xml:space="preserve">        </t>
    </r>
  </si>
  <si>
    <r>
      <t xml:space="preserve">Total options         </t>
    </r>
    <r>
      <rPr>
        <b/>
        <sz val="10"/>
        <color indexed="57"/>
        <rFont val="Arial"/>
        <family val="2"/>
      </rPr>
      <t xml:space="preserve"> </t>
    </r>
  </si>
  <si>
    <t>Current rate</t>
  </si>
  <si>
    <t xml:space="preserve">Base currency liquidation value </t>
  </si>
  <si>
    <t>Australian dollar</t>
  </si>
  <si>
    <t>Euro dollar</t>
  </si>
  <si>
    <t>Swiss Franc</t>
  </si>
  <si>
    <t>British Pound</t>
  </si>
  <si>
    <t>Japanese Yen</t>
  </si>
  <si>
    <t>Base currency gain or loss</t>
  </si>
  <si>
    <t xml:space="preserve">Fed Funds rate </t>
  </si>
  <si>
    <t>Open An Account</t>
  </si>
  <si>
    <t>Total Bid/Ask spreads and costs</t>
  </si>
  <si>
    <t xml:space="preserve">Initial investment </t>
  </si>
  <si>
    <t>Click here currency quotes</t>
  </si>
  <si>
    <t>Preimum</t>
  </si>
  <si>
    <t>Last cycle 2004-2006 from 1.25% to 5.25%</t>
  </si>
  <si>
    <t>Commodity Futures Trading Commission</t>
  </si>
  <si>
    <t>Lastest on FOMC rates hike from the CME</t>
  </si>
  <si>
    <t>Contract information and specifications</t>
  </si>
  <si>
    <t>point value for options</t>
  </si>
  <si>
    <t>scale amount to 0</t>
  </si>
  <si>
    <t xml:space="preserve">The World’s largest dollar volume exchange group </t>
  </si>
  <si>
    <t>Contract price converted to rate</t>
  </si>
  <si>
    <t>Contract value at entry</t>
  </si>
  <si>
    <t>Deposit per contract at entry</t>
  </si>
  <si>
    <t>Reuters Financial  commentary</t>
  </si>
  <si>
    <t>Quotes &amp; charts all deliveries 2015-2025</t>
  </si>
  <si>
    <t>Latest From the FOMC</t>
  </si>
  <si>
    <t>3 Month 1986-2015 chart and histiorcal data</t>
  </si>
  <si>
    <t xml:space="preserve">How funds are protected </t>
  </si>
  <si>
    <t>CME videos</t>
  </si>
  <si>
    <t>Chicago Mercantile Exchange rate commentary</t>
  </si>
  <si>
    <t xml:space="preserve">Educational material </t>
  </si>
  <si>
    <t xml:space="preserve">FOMC interest rate hike countdown </t>
  </si>
  <si>
    <t>Real-Time Trading Simulation</t>
  </si>
  <si>
    <t xml:space="preserve">Bloomberg U.S. Treasury quotes </t>
  </si>
</sst>
</file>

<file path=xl/styles.xml><?xml version="1.0" encoding="utf-8"?>
<styleSheet xmlns="http://schemas.openxmlformats.org/spreadsheetml/2006/main">
  <numFmts count="12">
    <numFmt numFmtId="6" formatCode="&quot;$&quot;#,##0_);[Red]\(&quot;$&quot;#,##0\)"/>
    <numFmt numFmtId="7" formatCode="&quot;$&quot;#,##0.00_);\(&quot;$&quot;#,##0.00\)"/>
    <numFmt numFmtId="8" formatCode="&quot;$&quot;#,##0.00_);[Red]\(&quot;$&quot;#,##0.00\)"/>
    <numFmt numFmtId="164" formatCode="&quot;$&quot;#,##0.00"/>
    <numFmt numFmtId="165" formatCode="0.0000"/>
    <numFmt numFmtId="166" formatCode="&quot;$&quot;#,##0"/>
    <numFmt numFmtId="167" formatCode="#,##0.0000"/>
    <numFmt numFmtId="168" formatCode="0.0000%"/>
    <numFmt numFmtId="169" formatCode="0.000000"/>
    <numFmt numFmtId="170" formatCode="0.00_);\(0.00\)"/>
    <numFmt numFmtId="171" formatCode="mm/dd/yy;@"/>
    <numFmt numFmtId="172" formatCode="#,##0.0000_);[Red]\(#,##0.0000\)"/>
  </numFmts>
  <fonts count="41">
    <font>
      <sz val="8"/>
      <color theme="1"/>
      <name val="Calibri"/>
      <family val="2"/>
      <scheme val="minor"/>
    </font>
    <font>
      <b/>
      <sz val="9"/>
      <name val="Arial"/>
      <family val="2"/>
    </font>
    <font>
      <b/>
      <sz val="11"/>
      <name val="Arial"/>
      <family val="2"/>
    </font>
    <font>
      <b/>
      <sz val="10.5"/>
      <name val="Arial"/>
      <family val="2"/>
    </font>
    <font>
      <b/>
      <sz val="10"/>
      <name val="Arial"/>
      <family val="2"/>
    </font>
    <font>
      <u/>
      <sz val="8"/>
      <color theme="10"/>
      <name val="Calibri"/>
      <family val="2"/>
    </font>
    <font>
      <b/>
      <sz val="8"/>
      <color theme="1"/>
      <name val="Calibri"/>
      <family val="2"/>
      <scheme val="minor"/>
    </font>
    <font>
      <b/>
      <sz val="9"/>
      <color theme="1"/>
      <name val="Arial"/>
      <family val="2"/>
    </font>
    <font>
      <b/>
      <sz val="10"/>
      <color rgb="FF006666"/>
      <name val="Calibri"/>
      <family val="2"/>
      <scheme val="minor"/>
    </font>
    <font>
      <b/>
      <sz val="9"/>
      <color rgb="FFFF0000"/>
      <name val="Arial"/>
      <family val="2"/>
    </font>
    <font>
      <b/>
      <sz val="11"/>
      <color theme="1"/>
      <name val="Arial"/>
      <family val="2"/>
    </font>
    <font>
      <b/>
      <sz val="11"/>
      <color rgb="FFFF0000"/>
      <name val="Arial"/>
      <family val="2"/>
    </font>
    <font>
      <sz val="8"/>
      <name val="Calibri"/>
      <family val="2"/>
      <scheme val="minor"/>
    </font>
    <font>
      <b/>
      <sz val="10.5"/>
      <color theme="1"/>
      <name val="Arial"/>
      <family val="2"/>
    </font>
    <font>
      <b/>
      <sz val="11"/>
      <name val="Calibri"/>
      <family val="2"/>
      <scheme val="minor"/>
    </font>
    <font>
      <b/>
      <sz val="12"/>
      <name val="Calibri"/>
      <family val="2"/>
      <scheme val="minor"/>
    </font>
    <font>
      <b/>
      <sz val="12"/>
      <color theme="1"/>
      <name val="Calibri"/>
      <family val="2"/>
      <scheme val="minor"/>
    </font>
    <font>
      <b/>
      <sz val="10"/>
      <color theme="0"/>
      <name val="Arial"/>
      <family val="2"/>
    </font>
    <font>
      <b/>
      <sz val="11"/>
      <color theme="3" tint="-0.499984740745262"/>
      <name val="Calibri"/>
      <family val="2"/>
      <scheme val="minor"/>
    </font>
    <font>
      <sz val="8"/>
      <color rgb="FF0099FF"/>
      <name val="Calibri"/>
      <family val="2"/>
      <scheme val="minor"/>
    </font>
    <font>
      <b/>
      <sz val="10"/>
      <name val="Calibri"/>
      <family val="2"/>
      <scheme val="minor"/>
    </font>
    <font>
      <b/>
      <sz val="11"/>
      <color theme="1"/>
      <name val="Calibri"/>
      <family val="2"/>
      <scheme val="minor"/>
    </font>
    <font>
      <b/>
      <sz val="8"/>
      <name val="Calibri"/>
      <family val="2"/>
      <scheme val="minor"/>
    </font>
    <font>
      <b/>
      <sz val="10.5"/>
      <name val="Calibri"/>
      <family val="2"/>
      <scheme val="minor"/>
    </font>
    <font>
      <b/>
      <u/>
      <sz val="12"/>
      <color rgb="FF66FFCC"/>
      <name val="Calibri"/>
      <family val="2"/>
    </font>
    <font>
      <b/>
      <sz val="10"/>
      <color theme="1"/>
      <name val="Arial"/>
      <family val="2"/>
    </font>
    <font>
      <sz val="10"/>
      <color theme="1"/>
      <name val="Arial"/>
      <family val="2"/>
    </font>
    <font>
      <sz val="10"/>
      <color rgb="FF0099FF"/>
      <name val="Arial"/>
      <family val="2"/>
    </font>
    <font>
      <b/>
      <sz val="10"/>
      <color indexed="12"/>
      <name val="Arial"/>
      <family val="2"/>
    </font>
    <font>
      <b/>
      <sz val="10"/>
      <color indexed="8"/>
      <name val="Arial"/>
      <family val="2"/>
    </font>
    <font>
      <b/>
      <sz val="10"/>
      <color indexed="57"/>
      <name val="Arial"/>
      <family val="2"/>
    </font>
    <font>
      <b/>
      <u/>
      <sz val="10"/>
      <color rgb="FF66FFCC"/>
      <name val="Arial"/>
      <family val="2"/>
    </font>
    <font>
      <b/>
      <u/>
      <sz val="10"/>
      <color rgb="FF69E2FF"/>
      <name val="Arial"/>
      <family val="2"/>
    </font>
    <font>
      <b/>
      <sz val="12"/>
      <color theme="0"/>
      <name val="Calibri"/>
      <family val="2"/>
      <scheme val="minor"/>
    </font>
    <font>
      <b/>
      <u/>
      <sz val="10"/>
      <color rgb="FFA8D6F6"/>
      <name val="Arial"/>
      <family val="2"/>
    </font>
    <font>
      <b/>
      <sz val="10"/>
      <color rgb="FFA8D6F6"/>
      <name val="Arial"/>
      <family val="2"/>
    </font>
    <font>
      <b/>
      <sz val="13"/>
      <color theme="1"/>
      <name val="Calibri"/>
      <family val="2"/>
      <scheme val="minor"/>
    </font>
    <font>
      <b/>
      <sz val="13"/>
      <name val="Calibri"/>
      <family val="2"/>
      <scheme val="minor"/>
    </font>
    <font>
      <sz val="10"/>
      <color rgb="FFA8D6F6"/>
      <name val="Arial"/>
      <family val="2"/>
    </font>
    <font>
      <b/>
      <sz val="13"/>
      <color theme="0"/>
      <name val="Calibri"/>
      <family val="2"/>
      <scheme val="minor"/>
    </font>
    <font>
      <b/>
      <sz val="11"/>
      <color theme="0"/>
      <name val="Arial"/>
      <family val="2"/>
    </font>
  </fonts>
  <fills count="1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7D5FF"/>
        <bgColor indexed="64"/>
      </patternFill>
    </fill>
    <fill>
      <patternFill patternType="solid">
        <fgColor rgb="FFB9FFE3"/>
        <bgColor indexed="64"/>
      </patternFill>
    </fill>
    <fill>
      <patternFill patternType="solid">
        <fgColor rgb="FF000036"/>
        <bgColor indexed="64"/>
      </patternFill>
    </fill>
    <fill>
      <patternFill patternType="solid">
        <fgColor rgb="FFE1F1FF"/>
        <bgColor indexed="64"/>
      </patternFill>
    </fill>
    <fill>
      <patternFill patternType="solid">
        <fgColor rgb="FFFFFFAF"/>
        <bgColor indexed="64"/>
      </patternFill>
    </fill>
    <fill>
      <patternFill patternType="solid">
        <fgColor theme="0"/>
        <bgColor indexed="64"/>
      </patternFill>
    </fill>
    <fill>
      <patternFill patternType="solid">
        <fgColor theme="0" tint="-0.499984740745262"/>
        <bgColor indexed="64"/>
      </patternFill>
    </fill>
    <fill>
      <patternFill patternType="solid">
        <fgColor rgb="FF97FFEB"/>
        <bgColor indexed="64"/>
      </patternFill>
    </fill>
    <fill>
      <patternFill patternType="solid">
        <fgColor rgb="FF00B050"/>
        <bgColor indexed="64"/>
      </patternFill>
    </fill>
    <fill>
      <patternFill patternType="solid">
        <fgColor rgb="FFB0FBA3"/>
        <bgColor indexed="64"/>
      </patternFill>
    </fill>
  </fills>
  <borders count="7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right/>
      <top style="thin">
        <color indexed="64"/>
      </top>
      <bottom style="thick">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rgb="FF9B9B9B"/>
      </left>
      <right style="thin">
        <color rgb="FF9B9B9B"/>
      </right>
      <top style="thin">
        <color rgb="FF9B9B9B"/>
      </top>
      <bottom style="thin">
        <color rgb="FF9B9B9B"/>
      </bottom>
      <diagonal/>
    </border>
    <border>
      <left style="thin">
        <color rgb="FF9B9B9B"/>
      </left>
      <right style="thin">
        <color rgb="FF9B9B9B"/>
      </right>
      <top/>
      <bottom style="thin">
        <color rgb="FF9B9B9B"/>
      </bottom>
      <diagonal/>
    </border>
    <border>
      <left style="thin">
        <color theme="0"/>
      </left>
      <right style="thin">
        <color theme="0"/>
      </right>
      <top style="thin">
        <color theme="0"/>
      </top>
      <bottom style="thin">
        <color theme="0"/>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n">
        <color theme="0"/>
      </left>
      <right style="thin">
        <color theme="0"/>
      </right>
      <top style="thin">
        <color theme="0"/>
      </top>
      <bottom/>
      <diagonal/>
    </border>
    <border>
      <left style="thin">
        <color indexed="64"/>
      </left>
      <right/>
      <top/>
      <bottom style="thin">
        <color indexed="64"/>
      </bottom>
      <diagonal/>
    </border>
    <border>
      <left style="thin">
        <color rgb="FF9B9B9B"/>
      </left>
      <right/>
      <top/>
      <bottom style="thin">
        <color rgb="FF9B9B9B"/>
      </bottom>
      <diagonal/>
    </border>
    <border>
      <left style="thin">
        <color rgb="FF9B9B9B"/>
      </left>
      <right/>
      <top style="thin">
        <color rgb="FF9B9B9B"/>
      </top>
      <bottom style="thin">
        <color rgb="FF9B9B9B"/>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theme="0" tint="-4.9989318521683403E-2"/>
      </left>
      <right style="thin">
        <color theme="0" tint="-4.9989318521683403E-2"/>
      </right>
      <top style="thick">
        <color theme="0" tint="-4.9989318521683403E-2"/>
      </top>
      <bottom style="thick">
        <color theme="0" tint="-4.9989318521683403E-2"/>
      </bottom>
      <diagonal/>
    </border>
    <border>
      <left style="thin">
        <color theme="0" tint="-4.9989318521683403E-2"/>
      </left>
      <right style="thick">
        <color theme="0" tint="-4.9989318521683403E-2"/>
      </right>
      <top style="thick">
        <color theme="0" tint="-4.9989318521683403E-2"/>
      </top>
      <bottom style="thick">
        <color theme="0" tint="-4.9989318521683403E-2"/>
      </bottom>
      <diagonal/>
    </border>
    <border>
      <left style="thick">
        <color theme="0"/>
      </left>
      <right style="thick">
        <color theme="0"/>
      </right>
      <top/>
      <bottom style="thick">
        <color theme="0"/>
      </bottom>
      <diagonal/>
    </border>
    <border>
      <left style="thick">
        <color indexed="64"/>
      </left>
      <right style="thick">
        <color indexed="64"/>
      </right>
      <top/>
      <bottom/>
      <diagonal/>
    </border>
    <border>
      <left/>
      <right style="thick">
        <color theme="0" tint="-4.9989318521683403E-2"/>
      </right>
      <top/>
      <bottom/>
      <diagonal/>
    </border>
    <border>
      <left style="thick">
        <color theme="0" tint="-4.9989318521683403E-2"/>
      </left>
      <right/>
      <top/>
      <bottom/>
      <diagonal/>
    </border>
    <border>
      <left style="thick">
        <color theme="0" tint="-4.9989318521683403E-2"/>
      </left>
      <right style="thin">
        <color indexed="64"/>
      </right>
      <top style="thick">
        <color indexed="64"/>
      </top>
      <bottom style="thin">
        <color indexed="64"/>
      </bottom>
      <diagonal/>
    </border>
    <border>
      <left style="thin">
        <color theme="0"/>
      </left>
      <right style="thick">
        <color theme="0" tint="-4.9989318521683403E-2"/>
      </right>
      <top style="thin">
        <color theme="0"/>
      </top>
      <bottom/>
      <diagonal/>
    </border>
    <border>
      <left style="thick">
        <color theme="0" tint="-4.9989318521683403E-2"/>
      </left>
      <right style="thin">
        <color indexed="64"/>
      </right>
      <top style="thin">
        <color indexed="64"/>
      </top>
      <bottom style="thin">
        <color indexed="64"/>
      </bottom>
      <diagonal/>
    </border>
    <border>
      <left style="thin">
        <color indexed="64"/>
      </left>
      <right style="thick">
        <color theme="0" tint="-4.9989318521683403E-2"/>
      </right>
      <top style="thin">
        <color indexed="64"/>
      </top>
      <bottom style="thin">
        <color indexed="64"/>
      </bottom>
      <diagonal/>
    </border>
    <border>
      <left style="thin">
        <color theme="0"/>
      </left>
      <right style="thick">
        <color theme="0" tint="-4.9989318521683403E-2"/>
      </right>
      <top style="thin">
        <color indexed="64"/>
      </top>
      <bottom/>
      <diagonal/>
    </border>
    <border>
      <left style="thin">
        <color indexed="64"/>
      </left>
      <right style="thick">
        <color theme="0" tint="-4.9989318521683403E-2"/>
      </right>
      <top style="medium">
        <color indexed="64"/>
      </top>
      <bottom/>
      <diagonal/>
    </border>
    <border>
      <left style="thin">
        <color indexed="64"/>
      </left>
      <right style="thick">
        <color theme="0" tint="-4.9989318521683403E-2"/>
      </right>
      <top/>
      <bottom style="thin">
        <color indexed="64"/>
      </bottom>
      <diagonal/>
    </border>
    <border>
      <left style="thick">
        <color theme="0" tint="-4.9989318521683403E-2"/>
      </left>
      <right style="thin">
        <color indexed="64"/>
      </right>
      <top style="thin">
        <color indexed="64"/>
      </top>
      <bottom style="thick">
        <color theme="0" tint="-4.9989318521683403E-2"/>
      </bottom>
      <diagonal/>
    </border>
    <border>
      <left style="thin">
        <color indexed="64"/>
      </left>
      <right style="thick">
        <color indexed="64"/>
      </right>
      <top style="thin">
        <color indexed="64"/>
      </top>
      <bottom style="thick">
        <color theme="0" tint="-4.9989318521683403E-2"/>
      </bottom>
      <diagonal/>
    </border>
    <border>
      <left/>
      <right style="thin">
        <color indexed="64"/>
      </right>
      <top style="thin">
        <color indexed="64"/>
      </top>
      <bottom style="thick">
        <color theme="0" tint="-4.9989318521683403E-2"/>
      </bottom>
      <diagonal/>
    </border>
    <border>
      <left style="thick">
        <color indexed="64"/>
      </left>
      <right style="thin">
        <color indexed="64"/>
      </right>
      <top style="thin">
        <color indexed="64"/>
      </top>
      <bottom style="thick">
        <color theme="0" tint="-4.9989318521683403E-2"/>
      </bottom>
      <diagonal/>
    </border>
    <border>
      <left style="thin">
        <color indexed="64"/>
      </left>
      <right/>
      <top style="thin">
        <color indexed="64"/>
      </top>
      <bottom style="thick">
        <color theme="0" tint="-4.9989318521683403E-2"/>
      </bottom>
      <diagonal/>
    </border>
    <border>
      <left style="medium">
        <color indexed="64"/>
      </left>
      <right style="thin">
        <color indexed="64"/>
      </right>
      <top style="thin">
        <color indexed="64"/>
      </top>
      <bottom style="thick">
        <color theme="0" tint="-4.9989318521683403E-2"/>
      </bottom>
      <diagonal/>
    </border>
    <border>
      <left style="thin">
        <color indexed="64"/>
      </left>
      <right style="thin">
        <color indexed="64"/>
      </right>
      <top style="thin">
        <color indexed="64"/>
      </top>
      <bottom style="thick">
        <color theme="0" tint="-4.9989318521683403E-2"/>
      </bottom>
      <diagonal/>
    </border>
    <border>
      <left style="thin">
        <color indexed="64"/>
      </left>
      <right style="thick">
        <color theme="0" tint="-4.9989318521683403E-2"/>
      </right>
      <top style="thin">
        <color indexed="64"/>
      </top>
      <bottom style="thick">
        <color theme="0" tint="-4.9989318521683403E-2"/>
      </bottom>
      <diagonal/>
    </border>
    <border>
      <left style="thick">
        <color theme="0" tint="-4.9989318521683403E-2"/>
      </left>
      <right style="thick">
        <color auto="1"/>
      </right>
      <top style="thick">
        <color auto="1"/>
      </top>
      <bottom style="thick">
        <color auto="1"/>
      </bottom>
      <diagonal/>
    </border>
    <border>
      <left style="thick">
        <color theme="0" tint="-4.9989318521683403E-2"/>
      </left>
      <right style="thick">
        <color auto="1"/>
      </right>
      <top/>
      <bottom style="thick">
        <color auto="1"/>
      </bottom>
      <diagonal/>
    </border>
    <border>
      <left style="thick">
        <color theme="0" tint="-4.9989318521683403E-2"/>
      </left>
      <right/>
      <top style="thick">
        <color theme="0" tint="-4.9989318521683403E-2"/>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theme="0" tint="-4.9989318521683403E-2"/>
      </right>
      <top style="thick">
        <color theme="0" tint="-4.9989318521683403E-2"/>
      </top>
      <bottom/>
      <diagonal/>
    </border>
    <border>
      <left/>
      <right/>
      <top style="thick">
        <color theme="0" tint="-4.9989318521683403E-2"/>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double">
        <color theme="0"/>
      </left>
      <right style="double">
        <color theme="0"/>
      </right>
      <top style="double">
        <color theme="0"/>
      </top>
      <bottom style="double">
        <color theme="0"/>
      </bottom>
      <diagonal/>
    </border>
  </borders>
  <cellStyleXfs count="2">
    <xf numFmtId="0" fontId="0" fillId="0" borderId="0"/>
    <xf numFmtId="0" fontId="5" fillId="0" borderId="0" applyNumberFormat="0" applyFill="0" applyBorder="0" applyAlignment="0" applyProtection="0">
      <alignment vertical="top"/>
      <protection locked="0"/>
    </xf>
  </cellStyleXfs>
  <cellXfs count="279">
    <xf numFmtId="0" fontId="0" fillId="0" borderId="0" xfId="0"/>
    <xf numFmtId="0" fontId="0" fillId="2" borderId="0" xfId="0" applyFill="1"/>
    <xf numFmtId="10" fontId="9" fillId="0" borderId="2" xfId="0" applyNumberFormat="1" applyFont="1" applyFill="1" applyBorder="1" applyAlignment="1">
      <alignment horizontal="center"/>
    </xf>
    <xf numFmtId="165" fontId="7" fillId="0" borderId="2" xfId="0" applyNumberFormat="1" applyFont="1" applyFill="1" applyBorder="1" applyAlignment="1">
      <alignment horizontal="center"/>
    </xf>
    <xf numFmtId="168" fontId="7" fillId="0" borderId="2" xfId="0" applyNumberFormat="1" applyFont="1" applyFill="1" applyBorder="1" applyAlignment="1">
      <alignment horizontal="center"/>
    </xf>
    <xf numFmtId="166" fontId="7" fillId="0" borderId="1" xfId="0" applyNumberFormat="1" applyFont="1" applyFill="1" applyBorder="1" applyAlignment="1">
      <alignment horizontal="center"/>
    </xf>
    <xf numFmtId="166" fontId="1" fillId="0" borderId="2" xfId="0" applyNumberFormat="1" applyFont="1" applyFill="1" applyBorder="1" applyAlignment="1">
      <alignment horizontal="center"/>
    </xf>
    <xf numFmtId="10" fontId="1" fillId="0" borderId="2" xfId="0" applyNumberFormat="1" applyFont="1" applyFill="1" applyBorder="1" applyAlignment="1">
      <alignment horizontal="center"/>
    </xf>
    <xf numFmtId="168" fontId="7" fillId="3" borderId="2" xfId="0" applyNumberFormat="1" applyFont="1" applyFill="1" applyBorder="1" applyAlignment="1">
      <alignment horizontal="center"/>
    </xf>
    <xf numFmtId="165" fontId="7" fillId="3" borderId="2" xfId="0" applyNumberFormat="1" applyFont="1" applyFill="1" applyBorder="1" applyAlignment="1">
      <alignment horizontal="center"/>
    </xf>
    <xf numFmtId="166" fontId="1" fillId="3" borderId="2" xfId="0" applyNumberFormat="1" applyFont="1" applyFill="1" applyBorder="1" applyAlignment="1">
      <alignment horizontal="center"/>
    </xf>
    <xf numFmtId="166" fontId="7" fillId="3" borderId="1" xfId="0" applyNumberFormat="1" applyFont="1" applyFill="1" applyBorder="1" applyAlignment="1">
      <alignment horizontal="center"/>
    </xf>
    <xf numFmtId="10" fontId="9" fillId="3" borderId="2" xfId="0" applyNumberFormat="1" applyFont="1" applyFill="1" applyBorder="1" applyAlignment="1">
      <alignment horizontal="center"/>
    </xf>
    <xf numFmtId="10" fontId="1" fillId="3" borderId="2" xfId="0" applyNumberFormat="1" applyFont="1" applyFill="1" applyBorder="1" applyAlignment="1">
      <alignment horizontal="center"/>
    </xf>
    <xf numFmtId="166" fontId="9" fillId="0" borderId="2" xfId="0" applyNumberFormat="1" applyFont="1" applyFill="1" applyBorder="1" applyAlignment="1">
      <alignment horizontal="center"/>
    </xf>
    <xf numFmtId="166" fontId="9" fillId="3" borderId="2" xfId="0" applyNumberFormat="1" applyFont="1" applyFill="1" applyBorder="1" applyAlignment="1">
      <alignment horizontal="center"/>
    </xf>
    <xf numFmtId="166" fontId="7" fillId="4" borderId="2" xfId="0" applyNumberFormat="1" applyFont="1" applyFill="1" applyBorder="1" applyAlignment="1">
      <alignment horizontal="center"/>
    </xf>
    <xf numFmtId="168" fontId="7" fillId="0" borderId="1" xfId="0" applyNumberFormat="1" applyFont="1" applyFill="1" applyBorder="1" applyAlignment="1">
      <alignment horizontal="center"/>
    </xf>
    <xf numFmtId="165" fontId="7" fillId="0" borderId="1" xfId="0" applyNumberFormat="1" applyFont="1" applyFill="1" applyBorder="1" applyAlignment="1">
      <alignment horizontal="center"/>
    </xf>
    <xf numFmtId="166" fontId="1" fillId="0" borderId="1" xfId="0" applyNumberFormat="1" applyFont="1" applyFill="1" applyBorder="1" applyAlignment="1">
      <alignment horizontal="center"/>
    </xf>
    <xf numFmtId="166" fontId="9" fillId="0" borderId="1" xfId="0" applyNumberFormat="1" applyFont="1" applyFill="1" applyBorder="1" applyAlignment="1">
      <alignment horizontal="center"/>
    </xf>
    <xf numFmtId="166" fontId="7" fillId="3" borderId="2" xfId="0" applyNumberFormat="1" applyFont="1" applyFill="1" applyBorder="1" applyAlignment="1">
      <alignment horizontal="center"/>
    </xf>
    <xf numFmtId="168" fontId="10" fillId="5" borderId="2" xfId="0" applyNumberFormat="1" applyFont="1" applyFill="1" applyBorder="1" applyAlignment="1">
      <alignment horizontal="center"/>
    </xf>
    <xf numFmtId="165" fontId="10" fillId="5" borderId="2" xfId="0" applyNumberFormat="1" applyFont="1" applyFill="1" applyBorder="1" applyAlignment="1">
      <alignment horizontal="center"/>
    </xf>
    <xf numFmtId="166" fontId="2" fillId="5" borderId="2" xfId="0" applyNumberFormat="1" applyFont="1" applyFill="1" applyBorder="1" applyAlignment="1">
      <alignment horizontal="center"/>
    </xf>
    <xf numFmtId="166" fontId="9" fillId="5" borderId="2" xfId="0" applyNumberFormat="1" applyFont="1" applyFill="1" applyBorder="1" applyAlignment="1">
      <alignment horizontal="center"/>
    </xf>
    <xf numFmtId="166" fontId="10" fillId="5" borderId="1" xfId="0" applyNumberFormat="1" applyFont="1" applyFill="1" applyBorder="1" applyAlignment="1">
      <alignment horizontal="center"/>
    </xf>
    <xf numFmtId="10" fontId="11" fillId="5" borderId="2" xfId="0" applyNumberFormat="1" applyFont="1" applyFill="1" applyBorder="1" applyAlignment="1">
      <alignment horizontal="center"/>
    </xf>
    <xf numFmtId="168" fontId="7" fillId="6" borderId="2" xfId="0" applyNumberFormat="1" applyFont="1" applyFill="1" applyBorder="1" applyAlignment="1">
      <alignment horizontal="center"/>
    </xf>
    <xf numFmtId="166" fontId="1" fillId="6" borderId="2" xfId="0" applyNumberFormat="1" applyFont="1" applyFill="1" applyBorder="1" applyAlignment="1">
      <alignment horizontal="center"/>
    </xf>
    <xf numFmtId="166" fontId="7" fillId="6" borderId="2" xfId="0" applyNumberFormat="1" applyFont="1" applyFill="1" applyBorder="1" applyAlignment="1">
      <alignment horizontal="center"/>
    </xf>
    <xf numFmtId="166" fontId="7" fillId="6" borderId="1" xfId="0" applyNumberFormat="1" applyFont="1" applyFill="1" applyBorder="1" applyAlignment="1">
      <alignment horizontal="center"/>
    </xf>
    <xf numFmtId="10" fontId="1" fillId="6" borderId="2" xfId="0" applyNumberFormat="1" applyFont="1" applyFill="1" applyBorder="1" applyAlignment="1">
      <alignment horizontal="center"/>
    </xf>
    <xf numFmtId="166" fontId="7" fillId="0" borderId="2" xfId="0" applyNumberFormat="1" applyFont="1" applyFill="1" applyBorder="1" applyAlignment="1">
      <alignment horizontal="center"/>
    </xf>
    <xf numFmtId="165" fontId="7" fillId="6" borderId="1" xfId="0" applyNumberFormat="1" applyFont="1" applyFill="1" applyBorder="1" applyAlignment="1">
      <alignment horizontal="center"/>
    </xf>
    <xf numFmtId="0" fontId="0" fillId="7" borderId="0" xfId="0" applyFill="1"/>
    <xf numFmtId="0" fontId="6" fillId="2" borderId="0" xfId="0" applyFont="1" applyFill="1"/>
    <xf numFmtId="0" fontId="6" fillId="7" borderId="0" xfId="0" applyFont="1" applyFill="1"/>
    <xf numFmtId="0" fontId="6" fillId="0" borderId="0" xfId="0" applyFont="1"/>
    <xf numFmtId="0" fontId="12" fillId="2" borderId="0" xfId="0" applyFont="1" applyFill="1"/>
    <xf numFmtId="0" fontId="0" fillId="2" borderId="0" xfId="0" applyFill="1" applyBorder="1"/>
    <xf numFmtId="0" fontId="1" fillId="2" borderId="6" xfId="0" applyFont="1" applyFill="1" applyBorder="1" applyAlignment="1">
      <alignment vertical="center"/>
    </xf>
    <xf numFmtId="166" fontId="3" fillId="2" borderId="0" xfId="0" applyNumberFormat="1" applyFont="1" applyFill="1" applyBorder="1" applyAlignment="1">
      <alignment horizontal="left" vertical="center" indent="2"/>
    </xf>
    <xf numFmtId="0" fontId="1" fillId="2" borderId="7" xfId="0" applyFont="1" applyFill="1" applyBorder="1" applyAlignment="1">
      <alignment horizontal="left" vertical="center"/>
    </xf>
    <xf numFmtId="0" fontId="12" fillId="0" borderId="0" xfId="0" applyFont="1"/>
    <xf numFmtId="0" fontId="14" fillId="2" borderId="0" xfId="0" applyFont="1" applyFill="1" applyBorder="1" applyAlignment="1">
      <alignment horizontal="center"/>
    </xf>
    <xf numFmtId="6" fontId="1" fillId="2" borderId="6" xfId="0" applyNumberFormat="1" applyFont="1" applyFill="1" applyBorder="1" applyAlignment="1">
      <alignment horizontal="left" vertical="center" indent="1"/>
    </xf>
    <xf numFmtId="0" fontId="0" fillId="0" borderId="0" xfId="0" applyFill="1"/>
    <xf numFmtId="0" fontId="12" fillId="0" borderId="0" xfId="0" applyFont="1" applyFill="1"/>
    <xf numFmtId="10" fontId="9" fillId="0" borderId="1" xfId="0" applyNumberFormat="1" applyFont="1" applyFill="1" applyBorder="1" applyAlignment="1">
      <alignment horizontal="center"/>
    </xf>
    <xf numFmtId="0" fontId="17" fillId="2" borderId="30" xfId="0" applyFont="1" applyFill="1" applyBorder="1" applyAlignment="1">
      <alignment horizontal="center" vertical="justify"/>
    </xf>
    <xf numFmtId="0" fontId="26" fillId="2" borderId="0" xfId="0" applyFont="1" applyFill="1"/>
    <xf numFmtId="165" fontId="4" fillId="12" borderId="11" xfId="0" applyNumberFormat="1" applyFont="1" applyFill="1" applyBorder="1" applyAlignment="1">
      <alignment horizontal="left" vertical="center" indent="1"/>
    </xf>
    <xf numFmtId="0" fontId="25" fillId="0" borderId="15" xfId="0" applyFont="1" applyFill="1" applyBorder="1" applyAlignment="1">
      <alignment horizontal="left" vertical="center"/>
    </xf>
    <xf numFmtId="165" fontId="4" fillId="0" borderId="11" xfId="0" applyNumberFormat="1" applyFont="1" applyFill="1" applyBorder="1" applyAlignment="1">
      <alignment horizontal="left" vertical="center" indent="1"/>
    </xf>
    <xf numFmtId="0" fontId="4" fillId="0" borderId="17" xfId="0" applyFont="1" applyFill="1" applyBorder="1" applyAlignment="1">
      <alignment horizontal="left" vertical="center"/>
    </xf>
    <xf numFmtId="165" fontId="4" fillId="0" borderId="2" xfId="0" applyNumberFormat="1" applyFont="1" applyFill="1" applyBorder="1" applyAlignment="1">
      <alignment horizontal="left" vertical="center" indent="1"/>
    </xf>
    <xf numFmtId="165" fontId="25" fillId="0" borderId="2" xfId="0" applyNumberFormat="1" applyFont="1" applyFill="1" applyBorder="1" applyAlignment="1">
      <alignment horizontal="center" vertical="center"/>
    </xf>
    <xf numFmtId="169" fontId="25" fillId="0" borderId="2" xfId="0" applyNumberFormat="1" applyFont="1" applyFill="1" applyBorder="1" applyAlignment="1">
      <alignment horizontal="center" vertical="center"/>
    </xf>
    <xf numFmtId="0" fontId="26" fillId="2" borderId="0" xfId="0" applyFont="1" applyFill="1" applyBorder="1"/>
    <xf numFmtId="167" fontId="4" fillId="0" borderId="4" xfId="0" applyNumberFormat="1" applyFont="1" applyFill="1" applyBorder="1" applyAlignment="1">
      <alignment horizontal="left" vertical="center" indent="1"/>
    </xf>
    <xf numFmtId="0" fontId="25" fillId="0" borderId="18" xfId="0" applyFont="1" applyFill="1" applyBorder="1" applyAlignment="1">
      <alignment horizontal="left" vertical="center"/>
    </xf>
    <xf numFmtId="0" fontId="25" fillId="0" borderId="16" xfId="0" applyFont="1" applyFill="1" applyBorder="1" applyAlignment="1">
      <alignment horizontal="left" vertical="center"/>
    </xf>
    <xf numFmtId="0" fontId="27" fillId="2" borderId="0" xfId="0" applyFont="1" applyFill="1" applyBorder="1" applyAlignment="1">
      <alignment horizontal="left"/>
    </xf>
    <xf numFmtId="166" fontId="4" fillId="8" borderId="4" xfId="0" applyNumberFormat="1" applyFont="1" applyFill="1" applyBorder="1" applyAlignment="1">
      <alignment horizontal="left" vertical="center" indent="1"/>
    </xf>
    <xf numFmtId="0" fontId="4" fillId="0" borderId="15" xfId="0" applyFont="1" applyFill="1" applyBorder="1" applyAlignment="1">
      <alignment horizontal="left" vertical="center"/>
    </xf>
    <xf numFmtId="0" fontId="25" fillId="0" borderId="17" xfId="0" applyFont="1" applyFill="1" applyBorder="1" applyAlignment="1">
      <alignment horizontal="left" vertical="center"/>
    </xf>
    <xf numFmtId="6" fontId="25" fillId="0" borderId="4" xfId="0" applyNumberFormat="1" applyFont="1" applyFill="1" applyBorder="1" applyAlignment="1">
      <alignment horizontal="left" vertical="center" indent="1"/>
    </xf>
    <xf numFmtId="0" fontId="25" fillId="0" borderId="19" xfId="0" applyFont="1" applyFill="1" applyBorder="1" applyAlignment="1">
      <alignment horizontal="left" vertical="center"/>
    </xf>
    <xf numFmtId="6" fontId="25" fillId="12" borderId="4" xfId="0" applyNumberFormat="1" applyFont="1" applyFill="1" applyBorder="1" applyAlignment="1">
      <alignment horizontal="left" vertical="center" indent="1"/>
    </xf>
    <xf numFmtId="0" fontId="4" fillId="0" borderId="13" xfId="0" applyFont="1" applyFill="1" applyBorder="1" applyAlignment="1">
      <alignment horizontal="left" vertical="center"/>
    </xf>
    <xf numFmtId="6" fontId="4" fillId="8" borderId="4" xfId="0" applyNumberFormat="1" applyFont="1" applyFill="1" applyBorder="1" applyAlignment="1">
      <alignment horizontal="left" vertical="center" indent="1"/>
    </xf>
    <xf numFmtId="6" fontId="25" fillId="9" borderId="4" xfId="0" applyNumberFormat="1" applyFont="1" applyFill="1" applyBorder="1" applyAlignment="1">
      <alignment horizontal="left" vertical="center" indent="1"/>
    </xf>
    <xf numFmtId="1" fontId="25" fillId="13" borderId="10" xfId="0" applyNumberFormat="1" applyFont="1" applyFill="1" applyBorder="1" applyAlignment="1">
      <alignment horizontal="left" vertical="center" indent="1"/>
    </xf>
    <xf numFmtId="1" fontId="4" fillId="9" borderId="31" xfId="0" applyNumberFormat="1" applyFont="1" applyFill="1" applyBorder="1" applyAlignment="1">
      <alignment horizontal="left" vertical="center" indent="1"/>
    </xf>
    <xf numFmtId="0" fontId="27" fillId="2" borderId="0" xfId="0" applyFont="1" applyFill="1" applyBorder="1" applyAlignment="1">
      <alignment horizontal="left" vertical="center"/>
    </xf>
    <xf numFmtId="171" fontId="4" fillId="0" borderId="4" xfId="0" applyNumberFormat="1" applyFont="1" applyFill="1" applyBorder="1" applyAlignment="1">
      <alignment horizontal="left" vertical="center" indent="1"/>
    </xf>
    <xf numFmtId="0" fontId="25" fillId="0" borderId="13" xfId="0" applyFont="1" applyFill="1" applyBorder="1" applyAlignment="1">
      <alignment horizontal="left" vertical="center"/>
    </xf>
    <xf numFmtId="169" fontId="25" fillId="9" borderId="9" xfId="0" applyNumberFormat="1" applyFont="1" applyFill="1" applyBorder="1" applyAlignment="1">
      <alignment horizontal="left" vertical="center" indent="1"/>
    </xf>
    <xf numFmtId="0" fontId="25" fillId="0" borderId="13" xfId="0" applyFont="1" applyFill="1" applyBorder="1" applyAlignment="1">
      <alignment vertical="justify"/>
    </xf>
    <xf numFmtId="38" fontId="4" fillId="9" borderId="4" xfId="0" applyNumberFormat="1" applyFont="1" applyFill="1" applyBorder="1" applyAlignment="1">
      <alignment horizontal="left" vertical="center" indent="1"/>
    </xf>
    <xf numFmtId="168" fontId="4" fillId="0" borderId="4" xfId="0" applyNumberFormat="1" applyFont="1" applyFill="1" applyBorder="1" applyAlignment="1">
      <alignment horizontal="left" vertical="center" indent="1"/>
    </xf>
    <xf numFmtId="8" fontId="4" fillId="0" borderId="4" xfId="0" applyNumberFormat="1" applyFont="1" applyFill="1" applyBorder="1" applyAlignment="1">
      <alignment horizontal="left" vertical="center" indent="1"/>
    </xf>
    <xf numFmtId="168" fontId="25" fillId="0" borderId="9" xfId="0" applyNumberFormat="1" applyFont="1" applyFill="1" applyBorder="1" applyAlignment="1">
      <alignment horizontal="left" vertical="center" indent="1"/>
    </xf>
    <xf numFmtId="8" fontId="25" fillId="0" borderId="14" xfId="0" applyNumberFormat="1" applyFont="1" applyFill="1" applyBorder="1" applyAlignment="1">
      <alignment horizontal="left" vertical="center" indent="1"/>
    </xf>
    <xf numFmtId="1" fontId="17" fillId="2" borderId="34" xfId="0" applyNumberFormat="1" applyFont="1" applyFill="1" applyBorder="1" applyAlignment="1">
      <alignment horizontal="center" vertical="center"/>
    </xf>
    <xf numFmtId="165" fontId="17" fillId="2" borderId="35" xfId="0" applyNumberFormat="1" applyFont="1" applyFill="1" applyBorder="1" applyAlignment="1">
      <alignment horizontal="center" vertical="center"/>
    </xf>
    <xf numFmtId="2" fontId="20" fillId="2" borderId="8" xfId="0" applyNumberFormat="1" applyFont="1" applyFill="1" applyBorder="1" applyAlignment="1">
      <alignment horizontal="center"/>
    </xf>
    <xf numFmtId="169" fontId="25" fillId="0" borderId="37" xfId="0" applyNumberFormat="1" applyFont="1" applyFill="1" applyBorder="1" applyAlignment="1">
      <alignment horizontal="center" vertical="center"/>
    </xf>
    <xf numFmtId="169" fontId="25" fillId="10" borderId="38" xfId="0" applyNumberFormat="1" applyFont="1" applyFill="1" applyBorder="1" applyAlignment="1">
      <alignment horizontal="center" vertical="center"/>
    </xf>
    <xf numFmtId="1" fontId="25" fillId="0" borderId="38" xfId="0" applyNumberFormat="1" applyFont="1" applyFill="1" applyBorder="1" applyAlignment="1">
      <alignment horizontal="center" vertical="center"/>
    </xf>
    <xf numFmtId="169" fontId="17" fillId="2" borderId="41" xfId="0" applyNumberFormat="1" applyFont="1" applyFill="1" applyBorder="1" applyAlignment="1">
      <alignment vertical="justify"/>
    </xf>
    <xf numFmtId="0" fontId="17" fillId="2" borderId="40" xfId="0" applyFont="1" applyFill="1" applyBorder="1" applyAlignment="1">
      <alignment horizontal="center" vertical="center"/>
    </xf>
    <xf numFmtId="2" fontId="4" fillId="10" borderId="39" xfId="0" applyNumberFormat="1" applyFont="1" applyFill="1" applyBorder="1" applyAlignment="1">
      <alignment horizontal="left" vertical="center" indent="1"/>
    </xf>
    <xf numFmtId="2" fontId="4" fillId="10" borderId="36" xfId="0" applyNumberFormat="1" applyFont="1" applyFill="1" applyBorder="1" applyAlignment="1">
      <alignment horizontal="left" vertical="center" indent="1"/>
    </xf>
    <xf numFmtId="0" fontId="17" fillId="2" borderId="40" xfId="0" applyFont="1" applyFill="1" applyBorder="1" applyAlignment="1">
      <alignment vertical="justify"/>
    </xf>
    <xf numFmtId="0" fontId="25" fillId="10" borderId="1" xfId="0" applyFont="1" applyFill="1" applyBorder="1" applyAlignment="1">
      <alignment horizontal="center" vertical="center"/>
    </xf>
    <xf numFmtId="0" fontId="25" fillId="10" borderId="2" xfId="0" applyFont="1" applyFill="1" applyBorder="1" applyAlignment="1">
      <alignment horizontal="center" vertical="center"/>
    </xf>
    <xf numFmtId="40" fontId="25" fillId="10" borderId="1" xfId="0" applyNumberFormat="1" applyFont="1" applyFill="1" applyBorder="1" applyAlignment="1">
      <alignment horizontal="center" vertical="center"/>
    </xf>
    <xf numFmtId="40" fontId="25" fillId="10" borderId="2" xfId="0" applyNumberFormat="1" applyFont="1" applyFill="1" applyBorder="1" applyAlignment="1">
      <alignment horizontal="center" vertical="center"/>
    </xf>
    <xf numFmtId="0" fontId="32" fillId="2" borderId="42" xfId="1" applyFont="1" applyFill="1" applyBorder="1" applyAlignment="1" applyProtection="1">
      <alignment horizontal="left" vertical="center" indent="1"/>
    </xf>
    <xf numFmtId="0" fontId="2" fillId="11" borderId="43" xfId="0" applyFont="1" applyFill="1" applyBorder="1" applyAlignment="1">
      <alignment horizontal="center" vertical="center"/>
    </xf>
    <xf numFmtId="0" fontId="2" fillId="2" borderId="43" xfId="0" applyFont="1" applyFill="1" applyBorder="1" applyAlignment="1">
      <alignment horizontal="center" vertical="center"/>
    </xf>
    <xf numFmtId="0" fontId="6" fillId="2" borderId="0" xfId="0" applyFont="1" applyFill="1" applyBorder="1"/>
    <xf numFmtId="0" fontId="0" fillId="2" borderId="44" xfId="0" applyFill="1" applyBorder="1"/>
    <xf numFmtId="0" fontId="0" fillId="2" borderId="45" xfId="0" applyFill="1" applyBorder="1"/>
    <xf numFmtId="0" fontId="17" fillId="2" borderId="47" xfId="0" applyFont="1" applyFill="1" applyBorder="1" applyAlignment="1">
      <alignment horizontal="center" vertical="justify"/>
    </xf>
    <xf numFmtId="0" fontId="4" fillId="0" borderId="48" xfId="0" applyFont="1" applyFill="1" applyBorder="1" applyAlignment="1">
      <alignment vertical="center"/>
    </xf>
    <xf numFmtId="169" fontId="25" fillId="0" borderId="49" xfId="0" applyNumberFormat="1" applyFont="1" applyFill="1" applyBorder="1" applyAlignment="1">
      <alignment horizontal="center" vertical="center"/>
    </xf>
    <xf numFmtId="0" fontId="25" fillId="0" borderId="48" xfId="0" applyFont="1" applyFill="1" applyBorder="1" applyAlignment="1">
      <alignment vertical="justify"/>
    </xf>
    <xf numFmtId="0" fontId="25" fillId="0" borderId="48" xfId="0" applyFont="1" applyFill="1" applyBorder="1" applyAlignment="1">
      <alignment vertical="center"/>
    </xf>
    <xf numFmtId="169" fontId="17" fillId="2" borderId="50" xfId="0" applyNumberFormat="1" applyFont="1" applyFill="1" applyBorder="1" applyAlignment="1">
      <alignment horizontal="center" vertical="center"/>
    </xf>
    <xf numFmtId="169" fontId="25" fillId="0" borderId="51" xfId="0" applyNumberFormat="1" applyFont="1" applyFill="1" applyBorder="1" applyAlignment="1">
      <alignment horizontal="center" vertical="center"/>
    </xf>
    <xf numFmtId="40" fontId="25" fillId="10" borderId="52" xfId="0" applyNumberFormat="1" applyFont="1" applyFill="1" applyBorder="1" applyAlignment="1">
      <alignment horizontal="center" vertical="center"/>
    </xf>
    <xf numFmtId="40" fontId="4" fillId="10" borderId="49" xfId="0" applyNumberFormat="1" applyFont="1" applyFill="1" applyBorder="1" applyAlignment="1">
      <alignment horizontal="center" vertical="center"/>
    </xf>
    <xf numFmtId="164" fontId="4" fillId="0" borderId="48" xfId="0" applyNumberFormat="1" applyFont="1" applyFill="1" applyBorder="1" applyAlignment="1">
      <alignment horizontal="left" vertical="justify"/>
    </xf>
    <xf numFmtId="164" fontId="4" fillId="0" borderId="53" xfId="0" applyNumberFormat="1" applyFont="1" applyFill="1" applyBorder="1" applyAlignment="1">
      <alignment horizontal="left" vertical="justify"/>
    </xf>
    <xf numFmtId="8" fontId="4" fillId="0" borderId="54" xfId="0" applyNumberFormat="1" applyFont="1" applyFill="1" applyBorder="1" applyAlignment="1">
      <alignment horizontal="left" vertical="center" indent="1"/>
    </xf>
    <xf numFmtId="0" fontId="25" fillId="0" borderId="55" xfId="0" applyFont="1" applyFill="1" applyBorder="1" applyAlignment="1">
      <alignment horizontal="left" vertical="center"/>
    </xf>
    <xf numFmtId="0" fontId="25" fillId="0" borderId="56" xfId="0" applyFont="1" applyFill="1" applyBorder="1" applyAlignment="1">
      <alignment horizontal="left" vertical="center"/>
    </xf>
    <xf numFmtId="168" fontId="25" fillId="0" borderId="57" xfId="0" applyNumberFormat="1" applyFont="1" applyFill="1" applyBorder="1" applyAlignment="1">
      <alignment horizontal="left" vertical="center" indent="1"/>
    </xf>
    <xf numFmtId="2" fontId="4" fillId="10" borderId="58" xfId="0" applyNumberFormat="1" applyFont="1" applyFill="1" applyBorder="1" applyAlignment="1">
      <alignment horizontal="left" vertical="center" indent="1"/>
    </xf>
    <xf numFmtId="0" fontId="25" fillId="10" borderId="59" xfId="0" applyFont="1" applyFill="1" applyBorder="1" applyAlignment="1">
      <alignment horizontal="center" vertical="center"/>
    </xf>
    <xf numFmtId="40" fontId="25" fillId="10" borderId="59" xfId="0" applyNumberFormat="1" applyFont="1" applyFill="1" applyBorder="1" applyAlignment="1">
      <alignment horizontal="center" vertical="center"/>
    </xf>
    <xf numFmtId="40" fontId="4" fillId="10" borderId="60" xfId="0" applyNumberFormat="1" applyFont="1" applyFill="1" applyBorder="1" applyAlignment="1">
      <alignment horizontal="center" vertical="center"/>
    </xf>
    <xf numFmtId="3" fontId="25" fillId="13" borderId="10" xfId="0" applyNumberFormat="1" applyFont="1" applyFill="1" applyBorder="1" applyAlignment="1">
      <alignment horizontal="left" vertical="center" indent="1"/>
    </xf>
    <xf numFmtId="0" fontId="34" fillId="2" borderId="29" xfId="1" applyFont="1" applyFill="1" applyBorder="1" applyAlignment="1" applyProtection="1">
      <alignment vertical="justify"/>
    </xf>
    <xf numFmtId="0" fontId="4" fillId="0" borderId="48" xfId="0" applyFont="1" applyFill="1" applyBorder="1" applyAlignment="1">
      <alignment vertical="justify"/>
    </xf>
    <xf numFmtId="0" fontId="17" fillId="2" borderId="28" xfId="0" applyFont="1" applyFill="1" applyBorder="1" applyAlignment="1">
      <alignment horizontal="center" vertical="justify"/>
    </xf>
    <xf numFmtId="0" fontId="0" fillId="2" borderId="61" xfId="0" applyFill="1" applyBorder="1"/>
    <xf numFmtId="165" fontId="36" fillId="12" borderId="29" xfId="0" applyNumberFormat="1" applyFont="1" applyFill="1" applyBorder="1" applyAlignment="1">
      <alignment horizontal="center" vertical="center"/>
    </xf>
    <xf numFmtId="166" fontId="37" fillId="8" borderId="29" xfId="0" applyNumberFormat="1" applyFont="1" applyFill="1" applyBorder="1" applyAlignment="1">
      <alignment horizontal="center" vertical="center"/>
    </xf>
    <xf numFmtId="6" fontId="36" fillId="12" borderId="29" xfId="0" applyNumberFormat="1" applyFont="1" applyFill="1" applyBorder="1" applyAlignment="1">
      <alignment horizontal="center" vertical="center"/>
    </xf>
    <xf numFmtId="0" fontId="34" fillId="2" borderId="0" xfId="1" applyFont="1" applyFill="1" applyBorder="1" applyAlignment="1" applyProtection="1">
      <alignment vertical="justify"/>
    </xf>
    <xf numFmtId="0" fontId="17" fillId="2" borderId="30" xfId="0" applyFont="1" applyFill="1" applyBorder="1" applyAlignment="1">
      <alignment horizontal="center" vertical="center"/>
    </xf>
    <xf numFmtId="7" fontId="25" fillId="0" borderId="2" xfId="0" applyNumberFormat="1" applyFont="1" applyFill="1" applyBorder="1" applyAlignment="1">
      <alignment horizontal="left" vertical="center" indent="1"/>
    </xf>
    <xf numFmtId="164" fontId="4" fillId="0" borderId="4" xfId="0" applyNumberFormat="1" applyFont="1" applyFill="1" applyBorder="1" applyAlignment="1">
      <alignment horizontal="left" vertical="center" indent="1"/>
    </xf>
    <xf numFmtId="0" fontId="34" fillId="2" borderId="29" xfId="1" applyFont="1" applyFill="1" applyBorder="1" applyAlignment="1" applyProtection="1">
      <alignment horizontal="center" vertical="justify"/>
    </xf>
    <xf numFmtId="0" fontId="0" fillId="0" borderId="0" xfId="0" applyFill="1" applyBorder="1"/>
    <xf numFmtId="0" fontId="12" fillId="0" borderId="0" xfId="0" applyFont="1" applyFill="1" applyBorder="1"/>
    <xf numFmtId="0" fontId="6" fillId="0" borderId="0" xfId="0" applyFont="1" applyFill="1"/>
    <xf numFmtId="170" fontId="12" fillId="0" borderId="3" xfId="0" applyNumberFormat="1" applyFont="1" applyFill="1" applyBorder="1"/>
    <xf numFmtId="170" fontId="12" fillId="0" borderId="0" xfId="0" applyNumberFormat="1" applyFont="1" applyFill="1"/>
    <xf numFmtId="0" fontId="23" fillId="0" borderId="0" xfId="0" applyFont="1" applyFill="1" applyBorder="1" applyAlignment="1">
      <alignment horizontal="center" vertical="justify"/>
    </xf>
    <xf numFmtId="170" fontId="1" fillId="0" borderId="5" xfId="0" applyNumberFormat="1" applyFont="1" applyFill="1" applyBorder="1" applyAlignment="1">
      <alignment horizontal="left" vertical="center" indent="1"/>
    </xf>
    <xf numFmtId="170" fontId="1" fillId="0" borderId="21" xfId="0" applyNumberFormat="1" applyFont="1" applyFill="1" applyBorder="1" applyAlignment="1">
      <alignment horizontal="left" vertical="center" indent="1"/>
    </xf>
    <xf numFmtId="170" fontId="12" fillId="0" borderId="0" xfId="0" applyNumberFormat="1" applyFont="1" applyFill="1" applyBorder="1"/>
    <xf numFmtId="170" fontId="1" fillId="0" borderId="20" xfId="0" applyNumberFormat="1" applyFont="1" applyFill="1" applyBorder="1" applyAlignment="1">
      <alignment horizontal="left" vertical="center" indent="1"/>
    </xf>
    <xf numFmtId="170" fontId="1" fillId="0" borderId="0" xfId="0" applyNumberFormat="1" applyFont="1" applyFill="1" applyBorder="1" applyAlignment="1">
      <alignment horizontal="left" vertical="center"/>
    </xf>
    <xf numFmtId="170" fontId="1" fillId="0" borderId="0" xfId="0" applyNumberFormat="1" applyFont="1" applyFill="1" applyBorder="1" applyAlignment="1">
      <alignment horizontal="left" vertical="center" indent="1"/>
    </xf>
    <xf numFmtId="170" fontId="1" fillId="0" borderId="0" xfId="0" applyNumberFormat="1" applyFont="1" applyFill="1" applyBorder="1" applyAlignment="1">
      <alignment horizontal="left"/>
    </xf>
    <xf numFmtId="170" fontId="12" fillId="0" borderId="0" xfId="0" applyNumberFormat="1" applyFont="1" applyFill="1" applyAlignment="1">
      <alignment horizontal="left"/>
    </xf>
    <xf numFmtId="170" fontId="1" fillId="0" borderId="0" xfId="0" applyNumberFormat="1" applyFont="1" applyFill="1" applyAlignment="1">
      <alignment horizontal="left"/>
    </xf>
    <xf numFmtId="170" fontId="1" fillId="0" borderId="12" xfId="0" applyNumberFormat="1" applyFont="1" applyFill="1" applyBorder="1" applyAlignment="1">
      <alignment horizontal="left" vertical="center"/>
    </xf>
    <xf numFmtId="170" fontId="1" fillId="0" borderId="22" xfId="0" applyNumberFormat="1" applyFont="1" applyFill="1" applyBorder="1" applyAlignment="1">
      <alignment horizontal="left" vertical="center" indent="1"/>
    </xf>
    <xf numFmtId="170" fontId="1" fillId="0" borderId="23" xfId="0" applyNumberFormat="1" applyFont="1" applyFill="1" applyBorder="1" applyAlignment="1">
      <alignment horizontal="left" vertical="center" indent="1"/>
    </xf>
    <xf numFmtId="164" fontId="1" fillId="0" borderId="0" xfId="0" applyNumberFormat="1" applyFont="1" applyFill="1" applyBorder="1" applyAlignment="1">
      <alignment horizontal="left" vertical="center"/>
    </xf>
    <xf numFmtId="10" fontId="1" fillId="0" borderId="23" xfId="0" applyNumberFormat="1" applyFont="1" applyFill="1" applyBorder="1" applyAlignment="1">
      <alignment horizontal="left" vertical="center" indent="1"/>
    </xf>
    <xf numFmtId="10" fontId="1"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0" fontId="7" fillId="0" borderId="27" xfId="0" applyNumberFormat="1" applyFont="1" applyFill="1" applyBorder="1" applyAlignment="1">
      <alignment horizontal="center"/>
    </xf>
    <xf numFmtId="2" fontId="7" fillId="0" borderId="27" xfId="0" applyNumberFormat="1" applyFont="1" applyFill="1" applyBorder="1" applyAlignment="1">
      <alignment horizontal="center"/>
    </xf>
    <xf numFmtId="166" fontId="7" fillId="0" borderId="27" xfId="0" applyNumberFormat="1" applyFont="1" applyFill="1" applyBorder="1" applyAlignment="1">
      <alignment horizontal="center"/>
    </xf>
    <xf numFmtId="165" fontId="7" fillId="0" borderId="27" xfId="0" applyNumberFormat="1" applyFont="1" applyFill="1" applyBorder="1" applyAlignment="1">
      <alignment horizontal="center"/>
    </xf>
    <xf numFmtId="10" fontId="7" fillId="0" borderId="32" xfId="0" applyNumberFormat="1" applyFont="1" applyFill="1" applyBorder="1" applyAlignment="1">
      <alignment horizontal="center"/>
    </xf>
    <xf numFmtId="166" fontId="7" fillId="0" borderId="0" xfId="0" applyNumberFormat="1" applyFont="1" applyFill="1" applyBorder="1" applyAlignment="1">
      <alignment horizontal="center"/>
    </xf>
    <xf numFmtId="10" fontId="7" fillId="0" borderId="26" xfId="0" applyNumberFormat="1" applyFont="1" applyFill="1" applyBorder="1" applyAlignment="1">
      <alignment horizontal="center"/>
    </xf>
    <xf numFmtId="2" fontId="7" fillId="0" borderId="26" xfId="0" applyNumberFormat="1" applyFont="1" applyFill="1" applyBorder="1" applyAlignment="1">
      <alignment horizontal="center"/>
    </xf>
    <xf numFmtId="166" fontId="7" fillId="0" borderId="26" xfId="0" applyNumberFormat="1" applyFont="1" applyFill="1" applyBorder="1" applyAlignment="1">
      <alignment horizontal="center"/>
    </xf>
    <xf numFmtId="165" fontId="7" fillId="0" borderId="26" xfId="0" applyNumberFormat="1" applyFont="1" applyFill="1" applyBorder="1" applyAlignment="1">
      <alignment horizontal="center"/>
    </xf>
    <xf numFmtId="10" fontId="7" fillId="0" borderId="33" xfId="0" applyNumberFormat="1" applyFont="1" applyFill="1" applyBorder="1" applyAlignment="1">
      <alignment horizontal="center"/>
    </xf>
    <xf numFmtId="0" fontId="0" fillId="0" borderId="1" xfId="0" applyFill="1" applyBorder="1"/>
    <xf numFmtId="0" fontId="0" fillId="0" borderId="31" xfId="0" applyFill="1" applyBorder="1"/>
    <xf numFmtId="0" fontId="8" fillId="0" borderId="0" xfId="0" applyFont="1" applyFill="1"/>
    <xf numFmtId="164" fontId="1" fillId="0" borderId="0" xfId="0" applyNumberFormat="1" applyFont="1" applyFill="1" applyBorder="1" applyAlignment="1">
      <alignment horizontal="right" vertical="center"/>
    </xf>
    <xf numFmtId="1" fontId="4" fillId="9" borderId="2" xfId="0" applyNumberFormat="1" applyFont="1" applyFill="1" applyBorder="1" applyAlignment="1">
      <alignment horizontal="center" vertical="center"/>
    </xf>
    <xf numFmtId="0" fontId="0" fillId="2" borderId="0" xfId="0" applyFill="1" applyBorder="1" applyAlignment="1">
      <alignment vertical="center"/>
    </xf>
    <xf numFmtId="0" fontId="24" fillId="2" borderId="45" xfId="1" applyFont="1" applyFill="1" applyBorder="1" applyAlignment="1" applyProtection="1">
      <alignment horizontal="center" vertical="center"/>
    </xf>
    <xf numFmtId="0" fontId="31" fillId="2" borderId="0" xfId="1" applyFont="1" applyFill="1" applyBorder="1" applyAlignment="1" applyProtection="1">
      <alignment horizontal="center" vertical="center"/>
    </xf>
    <xf numFmtId="166" fontId="39" fillId="2" borderId="0" xfId="0" applyNumberFormat="1" applyFont="1" applyFill="1" applyBorder="1" applyAlignment="1">
      <alignment horizontal="center" vertical="center"/>
    </xf>
    <xf numFmtId="166" fontId="33" fillId="2" borderId="0" xfId="0" applyNumberFormat="1" applyFont="1" applyFill="1" applyBorder="1" applyAlignment="1">
      <alignment horizontal="left" vertical="justify" indent="1"/>
    </xf>
    <xf numFmtId="2" fontId="4" fillId="2" borderId="3" xfId="0" applyNumberFormat="1" applyFont="1" applyFill="1" applyBorder="1" applyAlignment="1">
      <alignment horizontal="center"/>
    </xf>
    <xf numFmtId="0" fontId="19" fillId="2" borderId="0" xfId="0" applyFont="1" applyFill="1" applyBorder="1"/>
    <xf numFmtId="2" fontId="20" fillId="2" borderId="3" xfId="0" applyNumberFormat="1" applyFont="1" applyFill="1" applyBorder="1" applyAlignment="1">
      <alignment horizontal="center"/>
    </xf>
    <xf numFmtId="0" fontId="12" fillId="2" borderId="0" xfId="0" applyFont="1" applyFill="1" applyBorder="1"/>
    <xf numFmtId="2" fontId="4" fillId="2" borderId="3" xfId="0" applyNumberFormat="1" applyFont="1" applyFill="1" applyBorder="1" applyAlignment="1">
      <alignment horizontal="center" vertical="center"/>
    </xf>
    <xf numFmtId="0" fontId="1" fillId="2" borderId="0" xfId="0" applyFont="1" applyFill="1" applyBorder="1" applyAlignment="1">
      <alignment horizontal="center" vertical="justify"/>
    </xf>
    <xf numFmtId="10" fontId="4" fillId="2" borderId="1" xfId="0" applyNumberFormat="1" applyFont="1" applyFill="1" applyBorder="1" applyAlignment="1">
      <alignment horizontal="center" vertical="center"/>
    </xf>
    <xf numFmtId="165" fontId="7" fillId="2" borderId="0" xfId="0" applyNumberFormat="1" applyFont="1" applyFill="1" applyBorder="1" applyAlignment="1">
      <alignment horizontal="center"/>
    </xf>
    <xf numFmtId="2" fontId="4" fillId="2" borderId="0" xfId="0" applyNumberFormat="1" applyFont="1" applyFill="1" applyAlignment="1">
      <alignment horizontal="center" vertical="center"/>
    </xf>
    <xf numFmtId="38" fontId="18" fillId="2" borderId="2" xfId="0" applyNumberFormat="1" applyFont="1" applyFill="1" applyBorder="1" applyAlignment="1">
      <alignment horizontal="center"/>
    </xf>
    <xf numFmtId="8" fontId="18" fillId="2" borderId="2" xfId="0" applyNumberFormat="1" applyFont="1" applyFill="1" applyBorder="1" applyAlignment="1">
      <alignment horizontal="center"/>
    </xf>
    <xf numFmtId="38" fontId="18" fillId="2" borderId="1" xfId="0" applyNumberFormat="1" applyFont="1" applyFill="1" applyBorder="1" applyAlignment="1">
      <alignment horizontal="center"/>
    </xf>
    <xf numFmtId="8" fontId="18" fillId="2" borderId="9" xfId="0" applyNumberFormat="1" applyFont="1" applyFill="1" applyBorder="1" applyAlignment="1">
      <alignment horizontal="center"/>
    </xf>
    <xf numFmtId="172" fontId="18" fillId="2" borderId="2" xfId="0" applyNumberFormat="1" applyFont="1" applyFill="1" applyBorder="1" applyAlignment="1">
      <alignment horizontal="center"/>
    </xf>
    <xf numFmtId="171" fontId="18" fillId="2" borderId="13" xfId="0" applyNumberFormat="1" applyFont="1" applyFill="1" applyBorder="1" applyAlignment="1">
      <alignment horizontal="center"/>
    </xf>
    <xf numFmtId="171" fontId="14" fillId="2" borderId="13" xfId="0" applyNumberFormat="1" applyFont="1" applyFill="1" applyBorder="1" applyAlignment="1">
      <alignment horizontal="center"/>
    </xf>
    <xf numFmtId="172" fontId="14" fillId="2" borderId="2" xfId="0" applyNumberFormat="1" applyFont="1" applyFill="1" applyBorder="1" applyAlignment="1">
      <alignment horizontal="center"/>
    </xf>
    <xf numFmtId="38" fontId="14" fillId="2" borderId="2" xfId="0" applyNumberFormat="1" applyFont="1" applyFill="1" applyBorder="1" applyAlignment="1">
      <alignment horizontal="center"/>
    </xf>
    <xf numFmtId="8" fontId="14" fillId="2" borderId="9" xfId="0" applyNumberFormat="1" applyFont="1" applyFill="1" applyBorder="1" applyAlignment="1">
      <alignment horizontal="center"/>
    </xf>
    <xf numFmtId="0" fontId="6" fillId="2" borderId="0" xfId="0" applyFont="1" applyFill="1" applyBorder="1" applyAlignment="1">
      <alignment horizontal="center"/>
    </xf>
    <xf numFmtId="165" fontId="10" fillId="2" borderId="0" xfId="0" applyNumberFormat="1" applyFont="1" applyFill="1" applyBorder="1" applyAlignment="1">
      <alignment horizontal="center"/>
    </xf>
    <xf numFmtId="0" fontId="7" fillId="2" borderId="8" xfId="0" applyFont="1" applyFill="1" applyBorder="1" applyAlignment="1">
      <alignment horizontal="left" vertical="center" indent="1"/>
    </xf>
    <xf numFmtId="164" fontId="13" fillId="2" borderId="1" xfId="0" applyNumberFormat="1" applyFont="1" applyFill="1" applyBorder="1" applyAlignment="1">
      <alignment horizontal="left" vertical="center" indent="2"/>
    </xf>
    <xf numFmtId="165" fontId="7" fillId="2" borderId="1" xfId="0" applyNumberFormat="1" applyFont="1" applyFill="1" applyBorder="1" applyAlignment="1">
      <alignment horizontal="center"/>
    </xf>
    <xf numFmtId="0" fontId="7" fillId="2" borderId="3" xfId="0" applyFont="1" applyFill="1" applyBorder="1" applyAlignment="1">
      <alignment horizontal="left" vertical="center" indent="1"/>
    </xf>
    <xf numFmtId="164" fontId="13" fillId="2" borderId="2" xfId="0" applyNumberFormat="1" applyFont="1" applyFill="1" applyBorder="1" applyAlignment="1">
      <alignment horizontal="left" vertical="center" indent="2"/>
    </xf>
    <xf numFmtId="165" fontId="7" fillId="2" borderId="2" xfId="0" applyNumberFormat="1" applyFont="1" applyFill="1" applyBorder="1" applyAlignment="1">
      <alignment horizontal="center"/>
    </xf>
    <xf numFmtId="1" fontId="0" fillId="2" borderId="0" xfId="0" applyNumberFormat="1" applyFill="1"/>
    <xf numFmtId="172" fontId="18" fillId="2" borderId="2" xfId="0" applyNumberFormat="1" applyFont="1" applyFill="1" applyBorder="1" applyAlignment="1">
      <alignment horizontal="center" vertical="center"/>
    </xf>
    <xf numFmtId="8" fontId="18" fillId="2" borderId="4" xfId="0" applyNumberFormat="1" applyFont="1" applyFill="1" applyBorder="1" applyAlignment="1">
      <alignment horizontal="center"/>
    </xf>
    <xf numFmtId="171" fontId="18" fillId="2" borderId="3" xfId="0" applyNumberFormat="1" applyFont="1" applyFill="1" applyBorder="1" applyAlignment="1">
      <alignment horizontal="center"/>
    </xf>
    <xf numFmtId="0" fontId="22" fillId="2" borderId="0" xfId="0" applyFont="1" applyFill="1"/>
    <xf numFmtId="10" fontId="1" fillId="2" borderId="23" xfId="0" applyNumberFormat="1" applyFont="1" applyFill="1" applyBorder="1" applyAlignment="1">
      <alignment horizontal="left" vertical="center" indent="1"/>
    </xf>
    <xf numFmtId="0" fontId="12" fillId="2" borderId="13" xfId="0" applyFont="1" applyFill="1" applyBorder="1"/>
    <xf numFmtId="0" fontId="12" fillId="2" borderId="2" xfId="0" applyFont="1" applyFill="1" applyBorder="1"/>
    <xf numFmtId="10" fontId="1" fillId="2" borderId="24" xfId="0" applyNumberFormat="1" applyFont="1" applyFill="1" applyBorder="1" applyAlignment="1">
      <alignment horizontal="left" vertical="center" indent="1"/>
    </xf>
    <xf numFmtId="0" fontId="12" fillId="2" borderId="4" xfId="0" applyFont="1" applyFill="1" applyBorder="1"/>
    <xf numFmtId="0" fontId="0" fillId="2" borderId="13" xfId="0" applyFill="1" applyBorder="1"/>
    <xf numFmtId="0" fontId="0" fillId="2" borderId="2" xfId="0" applyFill="1" applyBorder="1"/>
    <xf numFmtId="0" fontId="0" fillId="2" borderId="4" xfId="0" applyFill="1" applyBorder="1"/>
    <xf numFmtId="0" fontId="0" fillId="2" borderId="16" xfId="0" applyFill="1" applyBorder="1"/>
    <xf numFmtId="0" fontId="0" fillId="2" borderId="25" xfId="0" applyFill="1" applyBorder="1"/>
    <xf numFmtId="0" fontId="0" fillId="2" borderId="10" xfId="0" applyFill="1" applyBorder="1"/>
    <xf numFmtId="0" fontId="38" fillId="2" borderId="0" xfId="0" applyFont="1" applyFill="1"/>
    <xf numFmtId="0" fontId="0" fillId="2" borderId="0" xfId="0" applyFill="1" applyBorder="1" applyAlignment="1">
      <alignment horizontal="left"/>
    </xf>
    <xf numFmtId="7" fontId="12" fillId="2" borderId="0" xfId="0" applyNumberFormat="1" applyFont="1" applyFill="1" applyBorder="1"/>
    <xf numFmtId="8" fontId="0" fillId="2" borderId="0" xfId="0" applyNumberFormat="1" applyFill="1" applyBorder="1"/>
    <xf numFmtId="0" fontId="0" fillId="2" borderId="62" xfId="0" applyFill="1" applyBorder="1"/>
    <xf numFmtId="0" fontId="14" fillId="10" borderId="64" xfId="0" applyFont="1" applyFill="1" applyBorder="1" applyAlignment="1">
      <alignment vertical="justify"/>
    </xf>
    <xf numFmtId="165" fontId="15" fillId="10" borderId="65" xfId="0" applyNumberFormat="1" applyFont="1" applyFill="1" applyBorder="1" applyAlignment="1">
      <alignment horizontal="left" vertical="center" indent="1"/>
    </xf>
    <xf numFmtId="0" fontId="21" fillId="2" borderId="0" xfId="0" applyFont="1" applyFill="1" applyBorder="1" applyAlignment="1">
      <alignment vertical="center"/>
    </xf>
    <xf numFmtId="165" fontId="15" fillId="2" borderId="0" xfId="0" applyNumberFormat="1" applyFont="1" applyFill="1" applyBorder="1" applyAlignment="1">
      <alignment horizontal="left" vertical="center" indent="1"/>
    </xf>
    <xf numFmtId="0" fontId="14" fillId="2" borderId="0" xfId="0" applyFont="1" applyFill="1" applyBorder="1" applyAlignment="1">
      <alignment vertical="center"/>
    </xf>
    <xf numFmtId="168" fontId="15" fillId="2" borderId="0" xfId="0" applyNumberFormat="1" applyFont="1" applyFill="1" applyBorder="1" applyAlignment="1">
      <alignment horizontal="left" vertical="center" indent="1"/>
    </xf>
    <xf numFmtId="164" fontId="39" fillId="2" borderId="29" xfId="0" applyNumberFormat="1" applyFont="1" applyFill="1" applyBorder="1" applyAlignment="1">
      <alignment horizontal="center" vertical="justify"/>
    </xf>
    <xf numFmtId="0" fontId="34" fillId="2" borderId="29" xfId="1" applyFont="1" applyFill="1" applyBorder="1" applyAlignment="1" applyProtection="1">
      <alignment horizontal="left" vertical="justify"/>
    </xf>
    <xf numFmtId="164" fontId="37" fillId="14" borderId="29" xfId="0" applyNumberFormat="1" applyFont="1" applyFill="1" applyBorder="1" applyAlignment="1">
      <alignment horizontal="center" vertical="center"/>
    </xf>
    <xf numFmtId="166" fontId="37" fillId="14" borderId="29" xfId="0" applyNumberFormat="1" applyFont="1" applyFill="1" applyBorder="1" applyAlignment="1">
      <alignment horizontal="center" vertical="center"/>
    </xf>
    <xf numFmtId="6" fontId="37" fillId="10" borderId="29" xfId="0" applyNumberFormat="1" applyFont="1" applyFill="1" applyBorder="1" applyAlignment="1">
      <alignment horizontal="center" vertical="center"/>
    </xf>
    <xf numFmtId="0" fontId="24" fillId="2" borderId="63" xfId="1" applyFont="1" applyFill="1" applyBorder="1" applyAlignment="1" applyProtection="1">
      <alignment horizontal="center" vertical="center"/>
    </xf>
    <xf numFmtId="0" fontId="31" fillId="2" borderId="67" xfId="1" applyFont="1" applyFill="1" applyBorder="1" applyAlignment="1" applyProtection="1">
      <alignment horizontal="center" vertical="center"/>
    </xf>
    <xf numFmtId="0" fontId="0" fillId="2" borderId="67" xfId="0" applyFill="1" applyBorder="1"/>
    <xf numFmtId="166" fontId="33" fillId="2" borderId="67" xfId="0" applyNumberFormat="1" applyFont="1" applyFill="1" applyBorder="1" applyAlignment="1">
      <alignment horizontal="left" vertical="justify" indent="1"/>
    </xf>
    <xf numFmtId="7" fontId="12" fillId="2" borderId="67" xfId="0" applyNumberFormat="1" applyFont="1" applyFill="1" applyBorder="1"/>
    <xf numFmtId="0" fontId="6" fillId="2" borderId="67" xfId="0" applyFont="1" applyFill="1" applyBorder="1"/>
    <xf numFmtId="0" fontId="34" fillId="2" borderId="66" xfId="1" applyFont="1" applyFill="1" applyBorder="1" applyAlignment="1" applyProtection="1">
      <alignment vertical="justify"/>
    </xf>
    <xf numFmtId="0" fontId="34" fillId="2" borderId="44" xfId="1" applyFont="1" applyFill="1" applyBorder="1" applyAlignment="1" applyProtection="1">
      <alignment vertical="justify"/>
    </xf>
    <xf numFmtId="0" fontId="34" fillId="2" borderId="44" xfId="1" applyFont="1" applyFill="1" applyBorder="1" applyAlignment="1" applyProtection="1">
      <alignment horizontal="left" vertical="center" indent="1"/>
    </xf>
    <xf numFmtId="2" fontId="34" fillId="2" borderId="44" xfId="1" applyNumberFormat="1" applyFont="1" applyFill="1" applyBorder="1" applyAlignment="1" applyProtection="1">
      <alignment horizontal="left" vertical="justify" indent="1"/>
    </xf>
    <xf numFmtId="0" fontId="34" fillId="2" borderId="44" xfId="1" applyFont="1" applyFill="1" applyBorder="1" applyAlignment="1" applyProtection="1">
      <alignment horizontal="left" vertical="justify" indent="1"/>
    </xf>
    <xf numFmtId="40" fontId="35" fillId="2" borderId="44" xfId="0" applyNumberFormat="1" applyFont="1" applyFill="1" applyBorder="1" applyAlignment="1">
      <alignment horizontal="left" vertical="center" indent="1"/>
    </xf>
    <xf numFmtId="0" fontId="31" fillId="2" borderId="44" xfId="1" applyFont="1" applyFill="1" applyBorder="1" applyAlignment="1" applyProtection="1">
      <alignment horizontal="left" vertical="center" indent="1"/>
    </xf>
    <xf numFmtId="0" fontId="0" fillId="2" borderId="68" xfId="0" applyFill="1" applyBorder="1"/>
    <xf numFmtId="0" fontId="0" fillId="2" borderId="69" xfId="0" applyFill="1" applyBorder="1"/>
    <xf numFmtId="0" fontId="21" fillId="2" borderId="69" xfId="0" applyFont="1" applyFill="1" applyBorder="1" applyAlignment="1">
      <alignment vertical="center"/>
    </xf>
    <xf numFmtId="165" fontId="16" fillId="2" borderId="69" xfId="0" applyNumberFormat="1" applyFont="1" applyFill="1" applyBorder="1" applyAlignment="1">
      <alignment horizontal="left" vertical="center" indent="1"/>
    </xf>
    <xf numFmtId="0" fontId="12" fillId="2" borderId="69" xfId="0" applyFont="1" applyFill="1" applyBorder="1"/>
    <xf numFmtId="0" fontId="6" fillId="2" borderId="69" xfId="0" applyFont="1" applyFill="1" applyBorder="1"/>
    <xf numFmtId="0" fontId="0" fillId="2" borderId="70" xfId="0" applyFill="1" applyBorder="1"/>
    <xf numFmtId="0" fontId="34" fillId="2" borderId="29" xfId="1" applyFont="1" applyFill="1" applyBorder="1" applyAlignment="1" applyProtection="1">
      <alignment horizontal="left" vertical="center"/>
    </xf>
    <xf numFmtId="0" fontId="40" fillId="2" borderId="29" xfId="0" applyFont="1" applyFill="1" applyBorder="1" applyAlignment="1">
      <alignment vertical="justify"/>
    </xf>
    <xf numFmtId="0" fontId="40" fillId="2" borderId="29" xfId="0" applyFont="1" applyFill="1" applyBorder="1" applyAlignment="1">
      <alignment horizontal="center" vertical="center"/>
    </xf>
    <xf numFmtId="164" fontId="40" fillId="2" borderId="29" xfId="0" applyNumberFormat="1" applyFont="1" applyFill="1" applyBorder="1" applyAlignment="1">
      <alignment horizontal="center" vertical="justify"/>
    </xf>
    <xf numFmtId="0" fontId="34" fillId="2" borderId="0" xfId="1" applyFont="1" applyFill="1" applyAlignment="1" applyProtection="1">
      <alignment vertical="justify"/>
    </xf>
    <xf numFmtId="0" fontId="12" fillId="0" borderId="0" xfId="0" applyFont="1" applyFill="1" applyBorder="1" applyAlignment="1">
      <alignment horizontal="left"/>
    </xf>
    <xf numFmtId="165" fontId="12" fillId="0" borderId="0" xfId="0" applyNumberFormat="1" applyFont="1" applyFill="1" applyBorder="1" applyAlignment="1">
      <alignment horizontal="left"/>
    </xf>
    <xf numFmtId="168" fontId="4" fillId="14" borderId="2" xfId="0" applyNumberFormat="1" applyFont="1" applyFill="1" applyBorder="1" applyAlignment="1">
      <alignment horizontal="left" vertical="center" indent="1"/>
    </xf>
    <xf numFmtId="165" fontId="4" fillId="14" borderId="2" xfId="0" applyNumberFormat="1" applyFont="1" applyFill="1" applyBorder="1" applyAlignment="1">
      <alignment horizontal="left" vertical="center" indent="1"/>
    </xf>
    <xf numFmtId="3" fontId="25" fillId="14" borderId="9" xfId="0" applyNumberFormat="1" applyFont="1" applyFill="1" applyBorder="1" applyAlignment="1">
      <alignment horizontal="left" vertical="center" indent="1"/>
    </xf>
    <xf numFmtId="165" fontId="25" fillId="9" borderId="9" xfId="0" applyNumberFormat="1" applyFont="1" applyFill="1" applyBorder="1" applyAlignment="1">
      <alignment horizontal="left" vertical="center" indent="1"/>
    </xf>
    <xf numFmtId="1" fontId="4" fillId="13" borderId="10" xfId="0" applyNumberFormat="1" applyFont="1" applyFill="1" applyBorder="1" applyAlignment="1">
      <alignment horizontal="left" vertical="center" indent="1"/>
    </xf>
    <xf numFmtId="168" fontId="25" fillId="9" borderId="9" xfId="0" applyNumberFormat="1" applyFont="1" applyFill="1" applyBorder="1" applyAlignment="1">
      <alignment horizontal="left" vertical="center" indent="1"/>
    </xf>
    <xf numFmtId="0" fontId="4" fillId="0" borderId="46" xfId="0" applyFont="1" applyFill="1" applyBorder="1" applyAlignment="1">
      <alignment vertical="center"/>
    </xf>
    <xf numFmtId="0" fontId="34" fillId="2" borderId="71" xfId="1" applyFont="1" applyFill="1" applyBorder="1" applyAlignment="1" applyProtection="1">
      <alignment horizontal="left" vertical="justify"/>
    </xf>
    <xf numFmtId="0" fontId="34" fillId="2" borderId="71" xfId="1" applyFont="1" applyFill="1" applyBorder="1" applyAlignment="1" applyProtection="1">
      <alignment vertical="justify"/>
    </xf>
    <xf numFmtId="0" fontId="34" fillId="2" borderId="71" xfId="1" applyFont="1" applyFill="1" applyBorder="1" applyAlignment="1" applyProtection="1">
      <alignment vertical="center"/>
    </xf>
  </cellXfs>
  <cellStyles count="2">
    <cellStyle name="Hyperlink" xfId="1" builtinId="8"/>
    <cellStyle name="Normal" xfId="0" builtinId="0"/>
  </cellStyles>
  <dxfs count="0"/>
  <tableStyles count="0" defaultTableStyle="TableStyleMedium9" defaultPivotStyle="PivotStyleLight16"/>
  <colors>
    <mruColors>
      <color rgb="FFFFFFAF"/>
      <color rgb="FFB0FBA3"/>
      <color rgb="FFA8D6F6"/>
      <color rgb="FF00B050"/>
      <color rgb="FF00FF00"/>
      <color rgb="FF66FFCC"/>
      <color rgb="FF94CDF4"/>
      <color rgb="FFD1FF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petergeorgeadvisor.files.wordpress.com/2013/01/screenshot_157.png" TargetMode="External"/><Relationship Id="rId2" Type="http://schemas.openxmlformats.org/officeDocument/2006/relationships/image" Target="../media/image1.png"/><Relationship Id="rId1" Type="http://schemas.openxmlformats.org/officeDocument/2006/relationships/hyperlink" Target="https://petergeorgeadvisor.files.wordpress.com/2013/01/screenshot_155.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67</xdr:row>
      <xdr:rowOff>0</xdr:rowOff>
    </xdr:from>
    <xdr:to>
      <xdr:col>7</xdr:col>
      <xdr:colOff>1152525</xdr:colOff>
      <xdr:row>98</xdr:row>
      <xdr:rowOff>95250</xdr:rowOff>
    </xdr:to>
    <xdr:sp macro="" textlink="">
      <xdr:nvSpPr>
        <xdr:cNvPr id="2" name="TextBox 1"/>
        <xdr:cNvSpPr txBox="1"/>
      </xdr:nvSpPr>
      <xdr:spPr>
        <a:xfrm>
          <a:off x="28575" y="16773525"/>
          <a:ext cx="9544050" cy="568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mn-lt"/>
              <a:ea typeface="+mn-ea"/>
              <a:cs typeface="+mn-cs"/>
            </a:rPr>
            <a:t>Risk Disclosure</a:t>
          </a:r>
          <a:endParaRPr lang="en-US" sz="1200">
            <a:solidFill>
              <a:schemeClr val="dk1"/>
            </a:solidFill>
            <a:latin typeface="+mn-lt"/>
            <a:ea typeface="+mn-ea"/>
            <a:cs typeface="+mn-cs"/>
          </a:endParaRPr>
        </a:p>
        <a:p>
          <a:r>
            <a:rPr lang="en-US" sz="1000">
              <a:solidFill>
                <a:schemeClr val="dk1"/>
              </a:solidFill>
              <a:latin typeface="+mn-lt"/>
              <a:ea typeface="+mn-ea"/>
              <a:cs typeface="+mn-cs"/>
            </a:rPr>
            <a:t> </a:t>
          </a:r>
        </a:p>
        <a:p>
          <a:r>
            <a:rPr lang="en-US" sz="1100" b="1">
              <a:solidFill>
                <a:schemeClr val="dk1"/>
              </a:solidFill>
              <a:latin typeface="+mn-lt"/>
              <a:ea typeface="+mn-ea"/>
              <a:cs typeface="+mn-cs"/>
            </a:rPr>
            <a:t>PAST RESULTS ARE NOT NECESSARILY INDICATIVE OF FUTURE RESULTS. </a:t>
          </a:r>
        </a:p>
        <a:p>
          <a:r>
            <a:rPr lang="en-US" sz="1100" b="1">
              <a:solidFill>
                <a:schemeClr val="dk1"/>
              </a:solidFill>
              <a:latin typeface="+mn-lt"/>
              <a:ea typeface="+mn-ea"/>
              <a:cs typeface="+mn-cs"/>
            </a:rPr>
            <a:t> </a:t>
          </a:r>
        </a:p>
        <a:p>
          <a:r>
            <a:rPr lang="en-US" sz="1100" b="1">
              <a:solidFill>
                <a:schemeClr val="dk1"/>
              </a:solidFill>
              <a:latin typeface="+mn-lt"/>
              <a:ea typeface="+mn-ea"/>
              <a:cs typeface="+mn-cs"/>
            </a:rPr>
            <a:t>EXAMPLES OF HISTORIC PRICE MOVES OR EXTREME MARKET CONDITIONS ARE NOT MEANT TO IMPLY THAT SUCH MOVES OR CONDITIONS ARE COMMON OCCURRENCES OR ARE LIKELY TO OCCUR. </a:t>
          </a:r>
        </a:p>
        <a:p>
          <a:r>
            <a:rPr lang="en-US" sz="1100" b="1">
              <a:solidFill>
                <a:schemeClr val="dk1"/>
              </a:solidFill>
              <a:latin typeface="+mn-lt"/>
              <a:ea typeface="+mn-ea"/>
              <a:cs typeface="+mn-cs"/>
            </a:rPr>
            <a:t> </a:t>
          </a:r>
        </a:p>
        <a:p>
          <a:r>
            <a:rPr lang="en-US" sz="1100" b="1">
              <a:solidFill>
                <a:schemeClr val="dk1"/>
              </a:solidFill>
              <a:latin typeface="+mn-lt"/>
              <a:ea typeface="+mn-ea"/>
              <a:cs typeface="+mn-cs"/>
            </a:rPr>
            <a:t>HYPOTHETICAL PERFORMANCE RESULTS HAVE MANY INHERENT LIMITATIONS, SOME OF WHICH ARE DESCRIBED BELOW.  NO REPRESNTATION IS BEING MADE THAT ANY ACCOUNT WILL OR IS LIKELY TO ACHIEVE PROFITS OR LOSSES SIMILAR TO THOSE SHOWN.  IN FACT, THERE ARE FREQUENTLY SHARP DIFFERENCES BETWEEN HYPOTHETICAL PERFORMANCE RESULST AND THE ACTUAL RESUTLS SUBSEQUENTLY ACHIEVED BY ANY PARTICULAR TRADING PROGRAM. ONE OF THE LIMIATIONS OF HYPOTHETICAL PERFORMANCE RESULTS IS THAT THEY ARE GENERALLY PREPARED WITH THE BENEFIT OF HINDSIGHT.  IN ADDITION, HYPOTHETICAL TRADING DOES NOT INVOLVE FINANCIAL RISK, AND NO HYPOTHETICAL TRADING RECORD CAN COMPLETELY ACCOUNT FOR THE IMPACT OF FINANCIAL RISK IN ACTUAL TRADING.  FOR EXAMPLE, THE ABILITY TO WITHSTAND LOSSES OR TO ADHERE TO A PARTICULAR TRADING PROGRAM IN SPITE OF TRADING LOSSES ARE MATERIAL POINTS WHICH CAN ALSO ADVERSELY AFFECT ACTUAL TRADING RESULTS.  THERE ARE NUMEROUS OTHER FACTORS RELATED TO THE MARKETS IN GENERAL OR TO THE IMPLEMENTATION OF ANY SPECIFIC TRADE PROGRAM WHICH CANNOT BE FULLY ACCOUNTED FOR IN THE PREPARATION OF THE HYPOTHETICAL PERFORMANCE RESULTS AND ALL OF WHICH CAN ADVERSELY AFFECT ACTUAL TRADING RESULTS. </a:t>
          </a:r>
        </a:p>
        <a:p>
          <a:r>
            <a:rPr lang="en-US" sz="1100" b="1">
              <a:solidFill>
                <a:schemeClr val="dk1"/>
              </a:solidFill>
              <a:latin typeface="+mn-lt"/>
              <a:ea typeface="+mn-ea"/>
              <a:cs typeface="+mn-cs"/>
            </a:rPr>
            <a:t> </a:t>
          </a:r>
        </a:p>
        <a:p>
          <a:r>
            <a:rPr lang="en-US" sz="1100" b="1">
              <a:solidFill>
                <a:schemeClr val="dk1"/>
              </a:solidFill>
              <a:latin typeface="+mn-lt"/>
              <a:ea typeface="+mn-ea"/>
              <a:cs typeface="+mn-cs"/>
            </a:rPr>
            <a:t>THE INFORMATION PROVIDED IN THIS REPORT CONTAINS RESEARCH, MARKET COMMENTARY AND TRADE RECCOMMENDATIONS.  YOU MAY BE SOLICITED FOR AN ACCOUNT BY ACCREDITED INVESTMENT MANAGEMENT OR ONE OF its REPRESENTATIVES OR EMPLOYEES.  IT SHOULD BE KNOWN THAT THE REPRESENTATIVES OF ACCREDITIED INVESTMENT MANAGEMENT MAY TRADE FUTURES AND OPTIONS FOR THEIR OWN ACCOUNTS OR THOSE OF OTHERS. DUE TO VARIOUS FACTORS (SUCH AS MARGIN REQUIREMENTS, RISK FACTORS, TRADING OBJECTIVES, TRADING INSTRUCTIONS, TRADING STRATEGIES, AND OTHER FACTORS) SUCH TRADING MAY ESULT IN THE LIQUIDATION OR INITIATION OF FUTURES OR OPTIONS POSITIONS THAT DIFFER FROM THE OPINIONS AND RECOMMENDATIONS FOUND IN THIS REPORT. </a:t>
          </a:r>
        </a:p>
        <a:p>
          <a:r>
            <a:rPr lang="en-US" sz="1100" b="1">
              <a:solidFill>
                <a:schemeClr val="dk1"/>
              </a:solidFill>
              <a:latin typeface="+mn-lt"/>
              <a:ea typeface="+mn-ea"/>
              <a:cs typeface="+mn-cs"/>
            </a:rPr>
            <a:t> </a:t>
          </a:r>
        </a:p>
        <a:p>
          <a:r>
            <a:rPr lang="en-US" sz="1100" b="1">
              <a:solidFill>
                <a:schemeClr val="dk1"/>
              </a:solidFill>
              <a:latin typeface="+mn-lt"/>
              <a:ea typeface="+mn-ea"/>
              <a:cs typeface="+mn-cs"/>
            </a:rPr>
            <a:t>PAST PERFORMANCE IS NOT NECESSARILY INDICATIVE OF FUTURE PERFORMANCE. THE RISK OF LOSS IN TRADING FUTURES CONTRACTS OR COMMODITY OPTIONS CAN BE SUBSTANTIAL, AND THEREFORE INVESTORS SHOULD UNDERSTAND THE RISKS INVOLVED IN TAKING LEVERAGED POSITIONS AND MUST ASSUME RESPONSIBILITY FOR THE RISKS ASSOCIATED WITH SUCH INVESTMENTS AND FOR THEIR RESULTS.</a:t>
          </a:r>
        </a:p>
        <a:p>
          <a:r>
            <a:rPr lang="en-US" sz="1100" b="1">
              <a:solidFill>
                <a:schemeClr val="dk1"/>
              </a:solidFill>
              <a:latin typeface="+mn-lt"/>
              <a:ea typeface="+mn-ea"/>
              <a:cs typeface="+mn-cs"/>
            </a:rPr>
            <a:t> </a:t>
          </a:r>
        </a:p>
        <a:p>
          <a:r>
            <a:rPr lang="en-US" sz="1100" b="1">
              <a:solidFill>
                <a:schemeClr val="dk1"/>
              </a:solidFill>
              <a:latin typeface="+mn-lt"/>
              <a:ea typeface="+mn-ea"/>
              <a:cs typeface="+mn-cs"/>
            </a:rPr>
            <a:t>YOU SHOULD CAREFULLY CONSIDER WHETHER SUCH TRADING IS SUITABLE FOR YOU IN LIGHT OF YOUR CIRCUMSTANCES AND FINANCIAL RESOURCES. YOU SHOULD READ THE “RISK DISCLOSURE” WEBPAGE ACCESSED AT THE TOP OF THE HOMEPAGE. ACCREDITIED INVESTMENT MANAGEMENT. IS NOT AFFILIATED WITH NOR DOES IT ENDORSE ANY TRADING SYSTEM, NEWSLETTER OR OTHER SIMILAR SERVICE. ACCREDITIED INVESTMENT MANAGEMENT DOES NOT GUARANTEE OR VERIFY ANY PERFORMANCE CLAIMS MADE BY SUCH SYSTEMS OR SERVICES.THIS MATERIAL IS CONVEYED AS A SOLICITATION FOR ENTERING INTO A FUTURES AND OPTIONS TRANSACTION. </a:t>
          </a:r>
          <a:endParaRPr lang="en-US" sz="1100" b="1"/>
        </a:p>
      </xdr:txBody>
    </xdr:sp>
    <xdr:clientData/>
  </xdr:twoCellAnchor>
  <xdr:twoCellAnchor editAs="oneCell">
    <xdr:from>
      <xdr:col>7</xdr:col>
      <xdr:colOff>28575</xdr:colOff>
      <xdr:row>1</xdr:row>
      <xdr:rowOff>19051</xdr:rowOff>
    </xdr:from>
    <xdr:to>
      <xdr:col>11</xdr:col>
      <xdr:colOff>1466850</xdr:colOff>
      <xdr:row>13</xdr:row>
      <xdr:rowOff>276226</xdr:rowOff>
    </xdr:to>
    <xdr:pic>
      <xdr:nvPicPr>
        <xdr:cNvPr id="6" name="Picture 5" descr="Screenshot_155.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486775" y="409576"/>
          <a:ext cx="7343775" cy="4895850"/>
        </a:xfrm>
        <a:prstGeom prst="rect">
          <a:avLst/>
        </a:prstGeom>
      </xdr:spPr>
    </xdr:pic>
    <xdr:clientData/>
  </xdr:twoCellAnchor>
  <xdr:twoCellAnchor editAs="oneCell">
    <xdr:from>
      <xdr:col>1</xdr:col>
      <xdr:colOff>9524</xdr:colOff>
      <xdr:row>2</xdr:row>
      <xdr:rowOff>1</xdr:rowOff>
    </xdr:from>
    <xdr:to>
      <xdr:col>5</xdr:col>
      <xdr:colOff>1409699</xdr:colOff>
      <xdr:row>15</xdr:row>
      <xdr:rowOff>9525</xdr:rowOff>
    </xdr:to>
    <xdr:pic>
      <xdr:nvPicPr>
        <xdr:cNvPr id="7" name="Picture 6" descr="Screenshot_157.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142874" y="828676"/>
          <a:ext cx="7019925" cy="4648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search.stlouisfed.org/fred2/graph/?graph_id=223757&amp;updated=2880" TargetMode="External"/><Relationship Id="rId13" Type="http://schemas.openxmlformats.org/officeDocument/2006/relationships/hyperlink" Target="http://www.bloomberg.com/markets/rates-bonds/government-bonds/us/" TargetMode="External"/><Relationship Id="rId18" Type="http://schemas.openxmlformats.org/officeDocument/2006/relationships/hyperlink" Target="http://www.federalreserve.gov/monetarypolicy/fomccalendars.htm" TargetMode="External"/><Relationship Id="rId3" Type="http://schemas.openxmlformats.org/officeDocument/2006/relationships/hyperlink" Target="http://www.cmegroup.com/trading/interest-rates/fed-countdown.html?mkt_tok=3RkMMJWWfF9wsRoiua3NZKXonjHpfsX77OgqXae1lMI%2F0ER3fOvrPUfGjI4FSsprI%2BSLDwEYGJlv6SgFSbHMMahw27gEWBI%3D" TargetMode="External"/><Relationship Id="rId21" Type="http://schemas.openxmlformats.org/officeDocument/2006/relationships/printerSettings" Target="../printerSettings/printerSettings1.bin"/><Relationship Id="rId7" Type="http://schemas.openxmlformats.org/officeDocument/2006/relationships/hyperlink" Target="http://mail.sremail.net/wf/click?upn=60aUUzBFAZeRovHx3cSLinllE5WlLDAN-2Bs-2B500XzTWrWNiKWjL-2FhcVRs539-2BhvqGei1PEdwdxFf4sxRrHjHZHfUR2S6sxs6zi-2FTFZQykC-2FyQwSnZ7psaBm9boVYu8j1EPDt-2FeK2MYneQJRK2bODayO87LTYedkt9ult0ztUUfFkBH7bxWKDugz-2BtJ1jst9v92Cbur-2FWddupcygtfFikjdrdfOzSL3PavAIKaQfQA8vkPUOUPMxr70p5lA15hLUauKfk-2F5oLw68sUEldLsUI4SRzFb4dhGUM4Oa3lwYeKiiVkux6O45XJrCh2DqBqG1wV9cUWBqApsct2RBDBZ6QAzXN2rZcbwv971B0R7LJzj6QsmxEuS3-2BIl-2BrAtkpnukQN4wGjuQN0hgZ-2FCliKuZObX4n5jxgOKA8i5HD6sriH2ktKR9vTYJ-2BoIV9SqFXzz2Jw2MDiWYP24G0vy-2F7aL3R3kQEADgSCqzCCe6jJgJ-2FvjZsyDUQUGwthmHRmZNXss92pI3UTjiDzOUOifzkHguT776tXnF0tCfCMnZS4NKKHUkLJ-2FiYt91iy4iZkNaR-2BkJZHMgQlWk4yfl6QWjkkN4q9GL0vJc14xB62cmDomEjdj58-3D_UBVJnedYeahoKl-2Bkss3AnI-2FARUWiD-2FnUmW3p4zMDhbDyKFB4ZbHGjZ671O6pUvL2voi4H-2FFRxo0iTn72YWfMKL9LYMkYqrubBsSu50RPneZQmlRR2l9hJU3xAQbskvqZIbh2-2FElrQt4ujsgNBT9CT0aGm06Rm6QqW7-2BSx-2FotVXXU9iQEc14OreYHc-2FTpYvl45eA0hkyxESNsInZ55lrjVw-3D-3D" TargetMode="External"/><Relationship Id="rId12" Type="http://schemas.openxmlformats.org/officeDocument/2006/relationships/hyperlink" Target="http://www.cmegroup.com/education/videos.html" TargetMode="External"/><Relationship Id="rId17" Type="http://schemas.openxmlformats.org/officeDocument/2006/relationships/hyperlink" Target="http://www.cmegroup.com/education/simulation/" TargetMode="External"/><Relationship Id="rId2" Type="http://schemas.openxmlformats.org/officeDocument/2006/relationships/hyperlink" Target="https://petergeorgeadvisor.wordpress.com/2014/11/11/online-review-links/" TargetMode="External"/><Relationship Id="rId16" Type="http://schemas.openxmlformats.org/officeDocument/2006/relationships/hyperlink" Target="http://www.cmegroup.com/education/market-commentary/ir/" TargetMode="External"/><Relationship Id="rId20" Type="http://schemas.openxmlformats.org/officeDocument/2006/relationships/hyperlink" Target="http://www.cftc.gov/index.htm" TargetMode="External"/><Relationship Id="rId1" Type="http://schemas.openxmlformats.org/officeDocument/2006/relationships/hyperlink" Target="http://www.cmegroup.com/trading/fx/" TargetMode="External"/><Relationship Id="rId6" Type="http://schemas.openxmlformats.org/officeDocument/2006/relationships/hyperlink" Target="http://www.cftc.gov/index.htm" TargetMode="External"/><Relationship Id="rId11" Type="http://schemas.openxmlformats.org/officeDocument/2006/relationships/hyperlink" Target="http://www.cmegroup.com/clearing/cme-clearing-overview/safeguards.html" TargetMode="External"/><Relationship Id="rId5" Type="http://schemas.openxmlformats.org/officeDocument/2006/relationships/hyperlink" Target="http://www.federalreserve.gov/monetarypolicy/openmarket.htm" TargetMode="External"/><Relationship Id="rId15" Type="http://schemas.openxmlformats.org/officeDocument/2006/relationships/hyperlink" Target="http://www.cmegroup.com/education/browse-all.html" TargetMode="External"/><Relationship Id="rId10" Type="http://schemas.openxmlformats.org/officeDocument/2006/relationships/hyperlink" Target="http://www.cmegroup.com/" TargetMode="External"/><Relationship Id="rId19" Type="http://schemas.openxmlformats.org/officeDocument/2006/relationships/hyperlink" Target="http://www.federalreserve.gov/monetarypolicy/openmarket.htm" TargetMode="External"/><Relationship Id="rId4" Type="http://schemas.openxmlformats.org/officeDocument/2006/relationships/hyperlink" Target="http://www.reuters.com/finance/bonds" TargetMode="External"/><Relationship Id="rId9" Type="http://schemas.openxmlformats.org/officeDocument/2006/relationships/hyperlink" Target="http://www.cmegroup.com/trading/interest-rates/stir/eurodollar.html" TargetMode="External"/><Relationship Id="rId14" Type="http://schemas.openxmlformats.org/officeDocument/2006/relationships/hyperlink" Target="http://www.cmegroup.com/trading/interest-rates/fed-countdown.html?mkt_tok=3RkMMJWWfF9wsRoiua3NZKXonjHpfsX77OgqXae1lMI%2F0ER3fOvrPUfGjI4FSsprI%2BSLDwEYGJlv6SgFSbHMMahw27gEWBI%3D"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R1759"/>
  <sheetViews>
    <sheetView tabSelected="1" zoomScaleNormal="100" workbookViewId="0">
      <selection activeCell="M7" sqref="M7"/>
    </sheetView>
  </sheetViews>
  <sheetFormatPr defaultRowHeight="11.25"/>
  <cols>
    <col min="1" max="1" width="2.33203125" style="1" customWidth="1"/>
    <col min="2" max="2" width="22.83203125" customWidth="1"/>
    <col min="3" max="3" width="25.1640625" style="38" customWidth="1"/>
    <col min="4" max="6" width="25.1640625" customWidth="1"/>
    <col min="7" max="7" width="22.1640625" customWidth="1"/>
    <col min="8" max="8" width="25.83203125" customWidth="1"/>
    <col min="9" max="12" width="25.83203125" style="1" customWidth="1"/>
    <col min="13" max="13" width="24.1640625" style="1" customWidth="1"/>
    <col min="14" max="42" width="17.6640625" style="1" customWidth="1"/>
    <col min="43" max="70" width="9.33203125" style="1"/>
  </cols>
  <sheetData>
    <row r="1" spans="2:22" ht="30.75" customHeight="1" thickTop="1" thickBot="1">
      <c r="B1" s="266" t="s">
        <v>90</v>
      </c>
      <c r="C1" s="263" t="s">
        <v>86</v>
      </c>
      <c r="D1" s="264" t="s">
        <v>76</v>
      </c>
      <c r="E1" s="264" t="s">
        <v>54</v>
      </c>
      <c r="F1" s="264" t="s">
        <v>55</v>
      </c>
      <c r="G1" s="265" t="s">
        <v>88</v>
      </c>
      <c r="H1" s="238" t="s">
        <v>82</v>
      </c>
      <c r="I1" s="126" t="s">
        <v>92</v>
      </c>
      <c r="J1" s="262" t="s">
        <v>91</v>
      </c>
      <c r="K1" s="126" t="s">
        <v>81</v>
      </c>
      <c r="L1" s="126" t="s">
        <v>89</v>
      </c>
      <c r="M1" s="39">
        <f>I9</f>
        <v>5.0000000000000711E-2</v>
      </c>
    </row>
    <row r="2" spans="2:22" ht="27" customHeight="1" thickTop="1" thickBot="1">
      <c r="B2" s="130">
        <v>100</v>
      </c>
      <c r="C2" s="130">
        <f>100-B2</f>
        <v>0</v>
      </c>
      <c r="D2" s="131">
        <v>25000</v>
      </c>
      <c r="E2" s="241">
        <f>C19</f>
        <v>-3718.7500000001419</v>
      </c>
      <c r="F2" s="132">
        <f>C20</f>
        <v>21281.249999999858</v>
      </c>
      <c r="G2" s="239">
        <v>2500</v>
      </c>
      <c r="H2" s="262"/>
      <c r="I2" s="137" t="s">
        <v>79</v>
      </c>
      <c r="J2" s="137" t="s">
        <v>80</v>
      </c>
      <c r="K2" s="137"/>
      <c r="L2" s="137"/>
      <c r="M2" s="39">
        <v>0.05</v>
      </c>
    </row>
    <row r="3" spans="2:22" ht="36.75" customHeight="1" thickTop="1" thickBot="1">
      <c r="B3" s="242">
        <v>99.75</v>
      </c>
      <c r="C3" s="243"/>
      <c r="D3" s="244"/>
      <c r="E3" s="245"/>
      <c r="F3" s="246">
        <f>E2/3</f>
        <v>-1239.5833333333806</v>
      </c>
      <c r="G3" s="237" t="s">
        <v>87</v>
      </c>
      <c r="H3" s="247"/>
      <c r="I3" s="244"/>
      <c r="J3" s="244"/>
      <c r="K3" s="244"/>
      <c r="L3" s="248"/>
      <c r="M3" s="39"/>
    </row>
    <row r="4" spans="2:22" ht="36.75" customHeight="1" thickTop="1" thickBot="1">
      <c r="B4" s="179"/>
      <c r="C4" s="180"/>
      <c r="D4" s="181"/>
      <c r="E4" s="182"/>
      <c r="F4" s="228"/>
      <c r="G4" s="240">
        <f>(100-G21)*2500</f>
        <v>1000.0000000000142</v>
      </c>
      <c r="H4" s="103"/>
      <c r="I4" s="40"/>
      <c r="J4" s="40"/>
      <c r="K4" s="40"/>
      <c r="L4" s="249"/>
      <c r="M4" s="39"/>
    </row>
    <row r="5" spans="2:22" ht="36.75" customHeight="1" thickTop="1" thickBot="1">
      <c r="B5" s="179"/>
      <c r="C5" s="180"/>
      <c r="D5" s="181"/>
      <c r="E5" s="182"/>
      <c r="F5" s="229"/>
      <c r="G5" s="276" t="s">
        <v>85</v>
      </c>
      <c r="H5" s="103"/>
      <c r="I5" s="40"/>
      <c r="J5" s="40"/>
      <c r="K5" s="40"/>
      <c r="L5" s="249"/>
    </row>
    <row r="6" spans="2:22" ht="36.75" customHeight="1" thickTop="1" thickBot="1">
      <c r="B6" s="179"/>
      <c r="C6" s="180"/>
      <c r="D6" s="181"/>
      <c r="E6" s="182"/>
      <c r="F6" s="229"/>
      <c r="G6" s="277" t="s">
        <v>93</v>
      </c>
      <c r="H6" s="103"/>
      <c r="I6" s="267">
        <v>100</v>
      </c>
      <c r="J6" s="40"/>
      <c r="K6" s="40"/>
      <c r="L6" s="249"/>
    </row>
    <row r="7" spans="2:22" ht="28.5" customHeight="1" thickTop="1" thickBot="1">
      <c r="B7" s="105"/>
      <c r="C7" s="40"/>
      <c r="D7" s="40"/>
      <c r="E7" s="40"/>
      <c r="F7" s="186"/>
      <c r="G7" s="278" t="s">
        <v>94</v>
      </c>
      <c r="H7" s="103"/>
      <c r="I7" s="268">
        <f>E16</f>
        <v>99.6</v>
      </c>
      <c r="J7" s="40"/>
      <c r="K7" s="40"/>
      <c r="L7" s="250"/>
      <c r="M7" s="226"/>
    </row>
    <row r="8" spans="2:22" ht="27" customHeight="1" thickTop="1" thickBot="1">
      <c r="B8" s="105"/>
      <c r="C8" s="178"/>
      <c r="D8" s="40"/>
      <c r="E8" s="40"/>
      <c r="F8" s="186"/>
      <c r="G8" s="277" t="s">
        <v>95</v>
      </c>
      <c r="H8" s="103"/>
      <c r="I8" s="268">
        <f>I6-I7</f>
        <v>0.40000000000000568</v>
      </c>
      <c r="J8" s="40"/>
      <c r="K8" s="40"/>
      <c r="L8" s="251"/>
    </row>
    <row r="9" spans="2:22" ht="27" customHeight="1" thickTop="1" thickBot="1">
      <c r="B9" s="105"/>
      <c r="C9" s="40"/>
      <c r="D9" s="40"/>
      <c r="E9" s="40"/>
      <c r="F9" s="186"/>
      <c r="G9" s="278" t="s">
        <v>96</v>
      </c>
      <c r="H9" s="103"/>
      <c r="I9" s="267">
        <f>I8/8</f>
        <v>5.0000000000000711E-2</v>
      </c>
      <c r="J9" s="40"/>
      <c r="K9" s="40"/>
      <c r="L9" s="250"/>
    </row>
    <row r="10" spans="2:22" ht="27.75" customHeight="1" thickTop="1" thickBot="1">
      <c r="B10" s="105"/>
      <c r="C10" s="40"/>
      <c r="D10" s="40"/>
      <c r="E10" s="40"/>
      <c r="F10" s="186"/>
      <c r="G10" s="277" t="s">
        <v>97</v>
      </c>
      <c r="H10" s="103"/>
      <c r="I10" s="267">
        <f>M2</f>
        <v>0.05</v>
      </c>
      <c r="J10" s="40"/>
      <c r="K10" s="40"/>
      <c r="L10" s="250"/>
    </row>
    <row r="11" spans="2:22" ht="27" customHeight="1" thickTop="1" thickBot="1">
      <c r="B11" s="105"/>
      <c r="C11" s="40" t="s">
        <v>56</v>
      </c>
      <c r="D11" s="233"/>
      <c r="E11" s="234"/>
      <c r="F11" s="186"/>
      <c r="G11" s="277" t="s">
        <v>98</v>
      </c>
      <c r="H11" s="103"/>
      <c r="I11" s="267"/>
      <c r="J11" s="40"/>
      <c r="K11" s="40"/>
      <c r="L11" s="252"/>
    </row>
    <row r="12" spans="2:22" ht="27" customHeight="1" thickTop="1" thickBot="1">
      <c r="B12" s="105"/>
      <c r="C12" s="40"/>
      <c r="D12" s="233"/>
      <c r="E12" s="234"/>
      <c r="F12" s="186"/>
      <c r="G12" s="277" t="s">
        <v>99</v>
      </c>
      <c r="H12" s="103"/>
      <c r="I12" s="40"/>
      <c r="J12" s="40"/>
      <c r="K12" s="40"/>
      <c r="L12" s="253"/>
    </row>
    <row r="13" spans="2:22" ht="27" customHeight="1" thickTop="1" thickBot="1">
      <c r="B13" s="105"/>
      <c r="C13" s="40"/>
      <c r="D13" s="235"/>
      <c r="E13" s="236"/>
      <c r="F13" s="186"/>
      <c r="G13" s="137" t="s">
        <v>79</v>
      </c>
      <c r="H13" s="103"/>
      <c r="I13" s="40"/>
      <c r="J13" s="40"/>
      <c r="K13" s="40"/>
      <c r="L13" s="254"/>
    </row>
    <row r="14" spans="2:22" ht="27" customHeight="1" thickTop="1" thickBot="1">
      <c r="B14" s="255"/>
      <c r="C14" s="256"/>
      <c r="D14" s="257"/>
      <c r="E14" s="258"/>
      <c r="F14" s="259"/>
      <c r="G14" s="137" t="s">
        <v>80</v>
      </c>
      <c r="H14" s="260"/>
      <c r="I14" s="256"/>
      <c r="J14" s="256"/>
      <c r="K14" s="256"/>
      <c r="L14" s="261"/>
    </row>
    <row r="15" spans="2:22" ht="33" hidden="1" customHeight="1" thickBot="1">
      <c r="B15" s="105"/>
      <c r="C15" s="40"/>
      <c r="D15" s="231"/>
      <c r="E15" s="232"/>
      <c r="F15" s="100" t="s">
        <v>74</v>
      </c>
      <c r="G15" s="40"/>
      <c r="H15" s="103"/>
      <c r="I15" s="40"/>
      <c r="J15" s="40"/>
      <c r="K15" s="104"/>
      <c r="L15" s="230"/>
    </row>
    <row r="16" spans="2:22" ht="28.5" customHeight="1" thickTop="1" thickBot="1">
      <c r="B16" s="275" t="s">
        <v>73</v>
      </c>
      <c r="C16" s="52">
        <f>C2</f>
        <v>0</v>
      </c>
      <c r="D16" s="53" t="s">
        <v>45</v>
      </c>
      <c r="E16" s="54">
        <v>99.6</v>
      </c>
      <c r="F16" s="55" t="s">
        <v>21</v>
      </c>
      <c r="G16" s="56">
        <f>E28+I10</f>
        <v>99.949999999999974</v>
      </c>
      <c r="H16" s="50" t="s">
        <v>33</v>
      </c>
      <c r="I16" s="50" t="s">
        <v>38</v>
      </c>
      <c r="J16" s="134" t="s">
        <v>78</v>
      </c>
      <c r="K16" s="50" t="s">
        <v>39</v>
      </c>
      <c r="L16" s="106" t="s">
        <v>40</v>
      </c>
      <c r="M16" s="129"/>
      <c r="N16" s="40"/>
      <c r="O16" s="40"/>
      <c r="P16" s="40"/>
      <c r="Q16" s="40"/>
      <c r="R16" s="40"/>
      <c r="S16" s="40"/>
      <c r="T16" s="40"/>
      <c r="U16" s="40"/>
      <c r="V16" s="40"/>
    </row>
    <row r="17" spans="1:70" ht="31.5" customHeight="1" thickTop="1" thickBot="1">
      <c r="A17" s="51"/>
      <c r="B17" s="107" t="s">
        <v>57</v>
      </c>
      <c r="C17" s="60">
        <f>100-C16</f>
        <v>100</v>
      </c>
      <c r="D17" s="61" t="s">
        <v>46</v>
      </c>
      <c r="E17" s="125">
        <f>D2/G2</f>
        <v>10</v>
      </c>
      <c r="F17" s="62" t="s">
        <v>24</v>
      </c>
      <c r="G17" s="73">
        <f>E29</f>
        <v>0</v>
      </c>
      <c r="H17" s="57">
        <f>H18+0.125</f>
        <v>99.875</v>
      </c>
      <c r="I17" s="58">
        <v>5.0000000000000001E-3</v>
      </c>
      <c r="J17" s="135">
        <f>L17*B80</f>
        <v>0</v>
      </c>
      <c r="K17" s="177">
        <f>E23*6</f>
        <v>0</v>
      </c>
      <c r="L17" s="108">
        <f>I17*K17</f>
        <v>0</v>
      </c>
      <c r="M17" s="59"/>
      <c r="N17" s="227"/>
      <c r="O17" s="40"/>
      <c r="P17" s="40"/>
      <c r="Q17" s="40"/>
      <c r="R17" s="40"/>
      <c r="S17" s="40"/>
      <c r="T17" s="40"/>
      <c r="U17" s="40"/>
      <c r="V17" s="40"/>
      <c r="W17" s="40"/>
    </row>
    <row r="18" spans="1:70" ht="27.75" customHeight="1" thickTop="1">
      <c r="A18" s="51"/>
      <c r="B18" s="107" t="s">
        <v>58</v>
      </c>
      <c r="C18" s="64">
        <f>D2</f>
        <v>25000</v>
      </c>
      <c r="D18" s="65" t="s">
        <v>47</v>
      </c>
      <c r="E18" s="54">
        <f>E16+I10</f>
        <v>99.649999999999991</v>
      </c>
      <c r="F18" s="66" t="s">
        <v>22</v>
      </c>
      <c r="G18" s="56">
        <f>G16+I10</f>
        <v>99.999999999999972</v>
      </c>
      <c r="H18" s="57">
        <f>H19+0.125</f>
        <v>99.75</v>
      </c>
      <c r="I18" s="58">
        <v>5.0000000000000001E-3</v>
      </c>
      <c r="J18" s="135">
        <f>L18*B80</f>
        <v>62.5</v>
      </c>
      <c r="K18" s="177">
        <f>(E17+E19+E21)/2</f>
        <v>5</v>
      </c>
      <c r="L18" s="108">
        <f>I18*K18</f>
        <v>2.5000000000000001E-2</v>
      </c>
      <c r="M18" s="63"/>
      <c r="N18" s="40"/>
      <c r="O18" s="40"/>
      <c r="P18" s="40"/>
      <c r="Q18" s="40"/>
      <c r="R18" s="40"/>
      <c r="S18" s="40"/>
      <c r="T18" s="40"/>
      <c r="U18" s="40"/>
      <c r="V18" s="40"/>
      <c r="W18" s="40"/>
    </row>
    <row r="19" spans="1:70" ht="27.75" customHeight="1" thickBot="1">
      <c r="A19" s="51"/>
      <c r="B19" s="109" t="s">
        <v>53</v>
      </c>
      <c r="C19" s="67">
        <f>C21+C22</f>
        <v>-3718.7500000001419</v>
      </c>
      <c r="D19" s="61" t="s">
        <v>48</v>
      </c>
      <c r="E19" s="125">
        <v>0</v>
      </c>
      <c r="F19" s="68" t="s">
        <v>49</v>
      </c>
      <c r="G19" s="73">
        <f>E29</f>
        <v>0</v>
      </c>
      <c r="H19" s="57">
        <v>99.625</v>
      </c>
      <c r="I19" s="58">
        <v>0.06</v>
      </c>
      <c r="J19" s="135">
        <f>L19*B80</f>
        <v>0</v>
      </c>
      <c r="K19" s="177"/>
      <c r="L19" s="108">
        <f>I19*K19</f>
        <v>0</v>
      </c>
      <c r="M19" s="63"/>
      <c r="O19" s="40"/>
      <c r="P19" s="40"/>
      <c r="Q19" s="40"/>
      <c r="R19" s="40"/>
      <c r="S19" s="40"/>
      <c r="T19" s="40"/>
      <c r="U19" s="40"/>
      <c r="V19" s="40"/>
      <c r="W19" s="40"/>
    </row>
    <row r="20" spans="1:70" ht="27.75" customHeight="1" thickTop="1" thickBot="1">
      <c r="A20" s="51"/>
      <c r="B20" s="109" t="s">
        <v>59</v>
      </c>
      <c r="C20" s="69">
        <f>C18+C19</f>
        <v>21281.249999999858</v>
      </c>
      <c r="D20" s="53" t="s">
        <v>60</v>
      </c>
      <c r="E20" s="54">
        <f>E18+I10</f>
        <v>99.699999999999989</v>
      </c>
      <c r="F20" s="70" t="s">
        <v>4</v>
      </c>
      <c r="G20" s="269">
        <f>(100-G21)/100</f>
        <v>4.0000000000000565E-3</v>
      </c>
      <c r="H20" s="57">
        <f>H19-0.125</f>
        <v>99.5</v>
      </c>
      <c r="I20" s="58">
        <v>0.16250000000000001</v>
      </c>
      <c r="J20" s="135">
        <f>L20*B80</f>
        <v>2031.25</v>
      </c>
      <c r="K20" s="177">
        <f>K18</f>
        <v>5</v>
      </c>
      <c r="L20" s="108">
        <f>I20*K20</f>
        <v>0.8125</v>
      </c>
      <c r="M20" s="63"/>
      <c r="N20" s="40"/>
      <c r="O20" s="40"/>
      <c r="P20" s="40"/>
      <c r="Q20" s="40"/>
      <c r="R20" s="40"/>
      <c r="S20" s="40"/>
      <c r="T20" s="40"/>
      <c r="U20" s="40"/>
      <c r="V20" s="40"/>
      <c r="W20" s="40"/>
    </row>
    <row r="21" spans="1:70" ht="27.75" customHeight="1" thickTop="1" thickBot="1">
      <c r="A21" s="51"/>
      <c r="B21" s="107" t="s">
        <v>61</v>
      </c>
      <c r="C21" s="71">
        <f>((C42-C17)*C73)-(C72*G22)</f>
        <v>-10500.000000000142</v>
      </c>
      <c r="D21" s="61" t="s">
        <v>62</v>
      </c>
      <c r="E21" s="273">
        <f>E19</f>
        <v>0</v>
      </c>
      <c r="F21" s="55" t="s">
        <v>50</v>
      </c>
      <c r="G21" s="270">
        <f>((E16*E17)+(E18*E19)+(E20*E21)+(E22*E23)+(E24*E25)+(E26*E27)+(E28*E29)+(G16*G17)+(G18*G19))/(E17+E19+E21+E23+E25+E27+E29+G17+G19)</f>
        <v>99.6</v>
      </c>
      <c r="H21" s="57">
        <f>H20-0.125</f>
        <v>99.375</v>
      </c>
      <c r="I21" s="58">
        <v>0.28249999999999997</v>
      </c>
      <c r="J21" s="135">
        <f>L21*B80</f>
        <v>0</v>
      </c>
      <c r="K21" s="177"/>
      <c r="L21" s="108">
        <f>I21*K21</f>
        <v>0</v>
      </c>
      <c r="M21" s="63"/>
      <c r="N21" s="40"/>
      <c r="O21" s="40"/>
      <c r="P21" s="40"/>
      <c r="Q21" s="40"/>
      <c r="R21" s="40"/>
      <c r="S21" s="40"/>
      <c r="T21" s="40"/>
      <c r="U21" s="40"/>
      <c r="V21" s="40"/>
      <c r="W21" s="40"/>
    </row>
    <row r="22" spans="1:70" ht="27.75" customHeight="1" thickTop="1" thickBot="1">
      <c r="A22" s="51"/>
      <c r="B22" s="110" t="s">
        <v>43</v>
      </c>
      <c r="C22" s="72">
        <f>G27</f>
        <v>6781.25</v>
      </c>
      <c r="D22" s="53" t="s">
        <v>17</v>
      </c>
      <c r="E22" s="54">
        <f>E20+I10</f>
        <v>99.749999999999986</v>
      </c>
      <c r="F22" s="62" t="s">
        <v>51</v>
      </c>
      <c r="G22" s="271">
        <f>E17+E19+E21+E23+E25+E27+E29+G17+G19</f>
        <v>10</v>
      </c>
      <c r="H22" s="85" t="s">
        <v>34</v>
      </c>
      <c r="I22" s="86" t="s">
        <v>35</v>
      </c>
      <c r="J22" s="86"/>
      <c r="K22" s="86" t="s">
        <v>31</v>
      </c>
      <c r="L22" s="111" t="s">
        <v>27</v>
      </c>
      <c r="M22" s="63"/>
      <c r="N22" s="40"/>
      <c r="O22" s="40"/>
      <c r="P22" s="40"/>
      <c r="Q22" s="40"/>
      <c r="R22" s="40"/>
      <c r="S22" s="40"/>
      <c r="T22" s="40"/>
      <c r="U22" s="40"/>
      <c r="V22" s="40"/>
      <c r="W22" s="40"/>
    </row>
    <row r="23" spans="1:70" ht="27.75" customHeight="1" thickTop="1" thickBot="1">
      <c r="A23" s="51"/>
      <c r="B23" s="110" t="s">
        <v>63</v>
      </c>
      <c r="C23" s="136">
        <f>G22*41.6666</f>
        <v>416.66600000000005</v>
      </c>
      <c r="D23" s="61" t="s">
        <v>24</v>
      </c>
      <c r="E23" s="73">
        <f>E21</f>
        <v>0</v>
      </c>
      <c r="F23" s="66" t="s">
        <v>64</v>
      </c>
      <c r="G23" s="74">
        <f>K23</f>
        <v>10</v>
      </c>
      <c r="H23" s="88">
        <f>((K18*H18)+(K19*H19)+(K20*H20)+(K21*H21)+(K17*H17))/(MAX(1,K23))</f>
        <v>99.625</v>
      </c>
      <c r="I23" s="89">
        <f>L23/(MAX(1,K23))</f>
        <v>8.3750000000000005E-2</v>
      </c>
      <c r="J23" s="58">
        <f>I23*C73</f>
        <v>2093.75</v>
      </c>
      <c r="K23" s="90">
        <f>MAX(SUM(K17:K21),0)</f>
        <v>10</v>
      </c>
      <c r="L23" s="112">
        <f>SUM(L17:L21)</f>
        <v>0.83750000000000002</v>
      </c>
      <c r="M23" s="63"/>
      <c r="N23" s="40"/>
      <c r="O23" s="40"/>
      <c r="P23" s="40"/>
      <c r="Q23" s="40"/>
      <c r="R23" s="40"/>
      <c r="S23" s="40"/>
      <c r="T23" s="40"/>
      <c r="U23" s="40"/>
      <c r="V23" s="40"/>
      <c r="W23" s="40"/>
    </row>
    <row r="24" spans="1:70" ht="27.75" customHeight="1" thickTop="1" thickBot="1">
      <c r="A24" s="51"/>
      <c r="B24" s="110" t="s">
        <v>37</v>
      </c>
      <c r="C24" s="76">
        <v>42058</v>
      </c>
      <c r="D24" s="65" t="s">
        <v>18</v>
      </c>
      <c r="E24" s="54">
        <f>E22+I10</f>
        <v>99.799999999999983</v>
      </c>
      <c r="F24" s="77" t="s">
        <v>52</v>
      </c>
      <c r="G24" s="78">
        <f>H23</f>
        <v>99.625</v>
      </c>
      <c r="H24" s="133" t="s">
        <v>77</v>
      </c>
      <c r="I24" s="92" t="s">
        <v>65</v>
      </c>
      <c r="J24" s="95" t="s">
        <v>72</v>
      </c>
      <c r="K24" s="91" t="s">
        <v>66</v>
      </c>
      <c r="L24" s="75"/>
      <c r="M24" s="40"/>
      <c r="N24" s="40"/>
      <c r="O24" s="40"/>
      <c r="P24" s="40"/>
      <c r="Q24" s="40"/>
      <c r="R24" s="40"/>
      <c r="S24" s="40"/>
      <c r="T24" s="40"/>
      <c r="U24" s="40"/>
    </row>
    <row r="25" spans="1:70" ht="24" customHeight="1" thickTop="1" thickBot="1">
      <c r="A25" s="51"/>
      <c r="B25" s="110" t="s">
        <v>36</v>
      </c>
      <c r="C25" s="76">
        <v>42170</v>
      </c>
      <c r="D25" s="61" t="s">
        <v>24</v>
      </c>
      <c r="E25" s="73">
        <f>E23</f>
        <v>0</v>
      </c>
      <c r="F25" s="79" t="s">
        <v>29</v>
      </c>
      <c r="G25" s="272">
        <f>I23</f>
        <v>8.3750000000000005E-2</v>
      </c>
      <c r="H25" s="93" t="s">
        <v>67</v>
      </c>
      <c r="I25" s="96">
        <v>0.81310000000000004</v>
      </c>
      <c r="J25" s="98">
        <f>E2/I25</f>
        <v>-4573.5456893372793</v>
      </c>
      <c r="K25" s="113">
        <f>F2/I25</f>
        <v>26172.979953265105</v>
      </c>
      <c r="L25" s="63"/>
      <c r="M25" s="40"/>
      <c r="N25" s="40"/>
      <c r="O25" s="40"/>
      <c r="P25" s="40"/>
      <c r="Q25" s="40"/>
      <c r="R25" s="40"/>
      <c r="S25" s="40"/>
      <c r="T25" s="40"/>
      <c r="U25" s="40"/>
    </row>
    <row r="26" spans="1:70" ht="26.25" customHeight="1" thickTop="1">
      <c r="A26" s="51"/>
      <c r="B26" s="127" t="s">
        <v>44</v>
      </c>
      <c r="C26" s="80">
        <f>C25-C24</f>
        <v>112</v>
      </c>
      <c r="D26" s="65" t="s">
        <v>19</v>
      </c>
      <c r="E26" s="54">
        <f>E24+I10</f>
        <v>99.84999999999998</v>
      </c>
      <c r="F26" s="77" t="s">
        <v>28</v>
      </c>
      <c r="G26" s="274">
        <f>(100-H23)/100</f>
        <v>3.7499999999999999E-3</v>
      </c>
      <c r="H26" s="94" t="s">
        <v>68</v>
      </c>
      <c r="I26" s="97">
        <v>1.2104999999999999</v>
      </c>
      <c r="J26" s="99">
        <f>E2/I26</f>
        <v>-3072.0776538621581</v>
      </c>
      <c r="K26" s="114">
        <f>F2/I26</f>
        <v>17580.545229243999</v>
      </c>
      <c r="L26" s="59"/>
      <c r="M26" s="40"/>
      <c r="N26" s="40"/>
      <c r="O26" s="40"/>
      <c r="P26" s="40"/>
      <c r="Q26" s="40"/>
      <c r="R26" s="40"/>
      <c r="S26" s="40"/>
      <c r="T26" s="40"/>
      <c r="U26" s="40"/>
    </row>
    <row r="27" spans="1:70" ht="24" customHeight="1" thickBot="1">
      <c r="A27" s="51"/>
      <c r="B27" s="127" t="s">
        <v>41</v>
      </c>
      <c r="C27" s="81">
        <f>(C19/C18)</f>
        <v>-0.14875000000000568</v>
      </c>
      <c r="D27" s="61" t="s">
        <v>24</v>
      </c>
      <c r="E27" s="73">
        <f>E25</f>
        <v>0</v>
      </c>
      <c r="F27" s="62" t="s">
        <v>26</v>
      </c>
      <c r="G27" s="84">
        <f>((I23*K23)*-B80)+((((MAX(H23,C17))-H23)*K23)*B80)-(K23*C72)</f>
        <v>6781.25</v>
      </c>
      <c r="H27" s="94" t="s">
        <v>69</v>
      </c>
      <c r="I27" s="97">
        <v>1.0071000000000001</v>
      </c>
      <c r="J27" s="99">
        <f>E2/I27</f>
        <v>-3692.5330155894562</v>
      </c>
      <c r="K27" s="114">
        <f>F2/I27</f>
        <v>21131.218349716866</v>
      </c>
      <c r="L27" s="59"/>
      <c r="M27" s="40"/>
      <c r="N27" s="40"/>
      <c r="O27" s="40"/>
      <c r="P27" s="40"/>
      <c r="Q27" s="40"/>
      <c r="R27" s="40"/>
      <c r="S27" s="40"/>
      <c r="T27" s="40"/>
      <c r="U27" s="40"/>
    </row>
    <row r="28" spans="1:70" ht="24" customHeight="1" thickTop="1">
      <c r="A28" s="51"/>
      <c r="B28" s="115" t="s">
        <v>42</v>
      </c>
      <c r="C28" s="82">
        <v>-50</v>
      </c>
      <c r="D28" s="53" t="s">
        <v>20</v>
      </c>
      <c r="E28" s="54">
        <f>E26+I10</f>
        <v>99.899999999999977</v>
      </c>
      <c r="F28" s="77" t="s">
        <v>6</v>
      </c>
      <c r="G28" s="83">
        <v>0</v>
      </c>
      <c r="H28" s="94" t="s">
        <v>70</v>
      </c>
      <c r="I28" s="97">
        <v>1.5564</v>
      </c>
      <c r="J28" s="99">
        <f>E2/I28</f>
        <v>-2389.3279362632625</v>
      </c>
      <c r="K28" s="114">
        <f>F2/I28</f>
        <v>13673.380878951335</v>
      </c>
      <c r="L28" s="59"/>
      <c r="M28" s="40"/>
      <c r="N28" s="40"/>
      <c r="O28" s="40"/>
      <c r="P28" s="40"/>
      <c r="Q28" s="40"/>
      <c r="R28" s="40"/>
      <c r="S28" s="40"/>
      <c r="T28" s="40"/>
      <c r="U28" s="40"/>
    </row>
    <row r="29" spans="1:70" ht="27.75" customHeight="1" thickBot="1">
      <c r="A29" s="51"/>
      <c r="B29" s="116" t="s">
        <v>75</v>
      </c>
      <c r="C29" s="117">
        <f>(G22+G23)*C28</f>
        <v>-1000</v>
      </c>
      <c r="D29" s="118" t="s">
        <v>24</v>
      </c>
      <c r="E29" s="73">
        <f>E27</f>
        <v>0</v>
      </c>
      <c r="F29" s="119" t="s">
        <v>7</v>
      </c>
      <c r="G29" s="120">
        <v>8.0000000000000002E-3</v>
      </c>
      <c r="H29" s="121" t="s">
        <v>71</v>
      </c>
      <c r="I29" s="122">
        <v>8.3599999999999994E-3</v>
      </c>
      <c r="J29" s="123">
        <f>E2/I29</f>
        <v>-444826.55502394045</v>
      </c>
      <c r="K29" s="124">
        <f>F2/I29</f>
        <v>2545604.066985629</v>
      </c>
      <c r="L29" s="59"/>
      <c r="M29" s="40"/>
      <c r="N29" s="40"/>
      <c r="O29" s="40"/>
      <c r="P29" s="40"/>
      <c r="Q29" s="40"/>
      <c r="R29" s="40"/>
      <c r="S29" s="40"/>
      <c r="T29" s="40"/>
      <c r="U29" s="40"/>
    </row>
    <row r="30" spans="1:70" ht="12.75" hidden="1" customHeight="1" thickTop="1">
      <c r="A30" s="51"/>
      <c r="B30" s="41"/>
      <c r="C30" s="42"/>
      <c r="D30" s="101">
        <v>0.02</v>
      </c>
      <c r="E30" s="102"/>
      <c r="F30" s="46"/>
      <c r="G30" s="43">
        <v>15</v>
      </c>
      <c r="H30" s="45" t="s">
        <v>1</v>
      </c>
      <c r="I30" s="87"/>
      <c r="L30" s="59"/>
      <c r="M30" s="40"/>
      <c r="N30" s="40"/>
      <c r="O30" s="40"/>
      <c r="P30" s="40"/>
      <c r="Q30" s="40"/>
      <c r="R30" s="40"/>
      <c r="S30" s="40"/>
      <c r="T30" s="40"/>
      <c r="U30" s="40"/>
    </row>
    <row r="31" spans="1:70" ht="26.25" customHeight="1" thickTop="1">
      <c r="B31" s="128" t="s">
        <v>25</v>
      </c>
      <c r="C31" s="128" t="s">
        <v>9</v>
      </c>
      <c r="D31" s="128" t="s">
        <v>10</v>
      </c>
      <c r="E31" s="128" t="s">
        <v>32</v>
      </c>
      <c r="F31" s="128" t="s">
        <v>25</v>
      </c>
      <c r="G31" s="128" t="s">
        <v>8</v>
      </c>
      <c r="H31" s="128" t="s">
        <v>5</v>
      </c>
      <c r="I31" s="183"/>
      <c r="L31" s="184"/>
      <c r="M31" s="40"/>
      <c r="N31" s="40"/>
      <c r="O31" s="40"/>
      <c r="P31" s="40"/>
      <c r="Q31" s="40"/>
      <c r="R31" s="40"/>
      <c r="S31" s="40"/>
      <c r="T31" s="40"/>
      <c r="U31" s="40"/>
      <c r="V31" s="40"/>
    </row>
    <row r="32" spans="1:70" s="44" customFormat="1" ht="16.5" customHeight="1">
      <c r="A32" s="39"/>
      <c r="B32" s="17">
        <f t="shared" ref="B32:B67" si="0">(100-C32)/100</f>
        <v>0</v>
      </c>
      <c r="C32" s="18">
        <f>(100)-100*G28</f>
        <v>100</v>
      </c>
      <c r="D32" s="19">
        <f>(100-C32)*C73</f>
        <v>0</v>
      </c>
      <c r="E32" s="20">
        <f>D32-D42-C72</f>
        <v>-10050.000000000142</v>
      </c>
      <c r="F32" s="17">
        <f t="shared" ref="F32:F41" si="1">B32</f>
        <v>0</v>
      </c>
      <c r="G32" s="5">
        <f>C18+E32</f>
        <v>14949.999999999858</v>
      </c>
      <c r="H32" s="49">
        <f>E32/C18</f>
        <v>-0.40200000000000569</v>
      </c>
      <c r="I32" s="185"/>
      <c r="J32" s="1"/>
      <c r="K32" s="1"/>
      <c r="L32" s="186"/>
      <c r="M32" s="186"/>
      <c r="N32" s="186"/>
      <c r="O32" s="186"/>
      <c r="P32" s="186"/>
      <c r="Q32" s="186"/>
      <c r="R32" s="186"/>
      <c r="S32" s="186"/>
      <c r="T32" s="186"/>
      <c r="U32" s="186"/>
      <c r="V32" s="186"/>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row>
    <row r="33" spans="2:23" ht="16.5" customHeight="1">
      <c r="B33" s="8">
        <f t="shared" si="0"/>
        <v>3.9999999999949408E-4</v>
      </c>
      <c r="C33" s="9">
        <f>C34+C76</f>
        <v>99.960000000000051</v>
      </c>
      <c r="D33" s="10">
        <f>(100-C33)*C73</f>
        <v>999.99999999873523</v>
      </c>
      <c r="E33" s="15">
        <f>D33-D42-C72</f>
        <v>-9050.0000000014061</v>
      </c>
      <c r="F33" s="8">
        <f t="shared" si="1"/>
        <v>3.9999999999949408E-4</v>
      </c>
      <c r="G33" s="11">
        <f>C18+E33</f>
        <v>15949.999999998594</v>
      </c>
      <c r="H33" s="12">
        <f>E33/C18</f>
        <v>-0.36200000000005622</v>
      </c>
      <c r="I33" s="187"/>
      <c r="L33" s="188"/>
      <c r="M33" s="40"/>
      <c r="N33" s="40"/>
      <c r="O33" s="40"/>
      <c r="P33" s="40"/>
      <c r="Q33" s="40"/>
      <c r="R33" s="40"/>
      <c r="S33" s="40"/>
      <c r="T33" s="40"/>
      <c r="U33" s="40"/>
      <c r="V33" s="40"/>
    </row>
    <row r="34" spans="2:23" ht="16.5" customHeight="1">
      <c r="B34" s="4">
        <f t="shared" si="0"/>
        <v>7.999999999995566E-4</v>
      </c>
      <c r="C34" s="3">
        <f>C35+C76</f>
        <v>99.920000000000044</v>
      </c>
      <c r="D34" s="6">
        <f>(100-C34)*C73</f>
        <v>1999.9999999988916</v>
      </c>
      <c r="E34" s="14">
        <f>D34-D42-C72</f>
        <v>-8050.0000000012506</v>
      </c>
      <c r="F34" s="4">
        <f t="shared" si="1"/>
        <v>7.999999999995566E-4</v>
      </c>
      <c r="G34" s="5">
        <f>C18+E34</f>
        <v>16949.999999998749</v>
      </c>
      <c r="H34" s="2">
        <f>E34/C18</f>
        <v>-0.32200000000005002</v>
      </c>
      <c r="I34" s="187"/>
      <c r="J34" s="189" t="s">
        <v>16</v>
      </c>
      <c r="K34" s="189" t="s">
        <v>30</v>
      </c>
      <c r="L34" s="190">
        <f>H17*K17</f>
        <v>0</v>
      </c>
      <c r="M34" s="40"/>
      <c r="N34" s="40"/>
      <c r="O34" s="40"/>
      <c r="P34" s="40"/>
      <c r="Q34" s="40"/>
      <c r="R34" s="40"/>
      <c r="S34" s="40"/>
      <c r="T34" s="40"/>
      <c r="U34" s="40"/>
      <c r="V34" s="40"/>
    </row>
    <row r="35" spans="2:23" ht="16.5" customHeight="1">
      <c r="B35" s="8">
        <f t="shared" si="0"/>
        <v>1.1999999999996191E-3</v>
      </c>
      <c r="C35" s="9">
        <f>C36+C76</f>
        <v>99.880000000000038</v>
      </c>
      <c r="D35" s="10">
        <f>(100-C35)*C73</f>
        <v>2999.9999999990478</v>
      </c>
      <c r="E35" s="15">
        <f>D35-D42-C72</f>
        <v>-7050.0000000010941</v>
      </c>
      <c r="F35" s="8">
        <f t="shared" si="1"/>
        <v>1.1999999999996191E-3</v>
      </c>
      <c r="G35" s="11">
        <f>C18+E35</f>
        <v>17949.999999998905</v>
      </c>
      <c r="H35" s="12">
        <f>E35/C18</f>
        <v>-0.28200000000004377</v>
      </c>
      <c r="I35" s="191"/>
      <c r="J35" s="192"/>
      <c r="K35" s="193"/>
      <c r="L35" s="190">
        <f>H18*K18</f>
        <v>498.75</v>
      </c>
      <c r="M35" s="40"/>
      <c r="N35" s="40"/>
      <c r="O35" s="40"/>
      <c r="P35" s="40"/>
      <c r="Q35" s="40"/>
      <c r="R35" s="40"/>
      <c r="S35" s="40"/>
      <c r="T35" s="40"/>
      <c r="U35" s="40"/>
      <c r="V35" s="40"/>
    </row>
    <row r="36" spans="2:23" ht="16.5" customHeight="1">
      <c r="B36" s="4">
        <f t="shared" si="0"/>
        <v>1.5999999999996818E-3</v>
      </c>
      <c r="C36" s="3">
        <f>C37+C76</f>
        <v>99.840000000000032</v>
      </c>
      <c r="D36" s="6">
        <f>(100-C36)*C73</f>
        <v>3999.9999999992042</v>
      </c>
      <c r="E36" s="14">
        <f>D36-D42-C72</f>
        <v>-6050.0000000009377</v>
      </c>
      <c r="F36" s="4">
        <f t="shared" si="1"/>
        <v>1.5999999999996818E-3</v>
      </c>
      <c r="G36" s="5">
        <f>C18+E36</f>
        <v>18949.999999999061</v>
      </c>
      <c r="H36" s="2">
        <f>E36/C18</f>
        <v>-0.24200000000003752</v>
      </c>
      <c r="I36" s="191"/>
      <c r="J36" s="194"/>
      <c r="K36" s="195"/>
      <c r="L36" s="190">
        <f>H19*K19</f>
        <v>0</v>
      </c>
      <c r="M36" s="40"/>
      <c r="N36" s="40"/>
      <c r="O36" s="40"/>
      <c r="P36" s="40"/>
      <c r="Q36" s="40"/>
      <c r="R36" s="40"/>
      <c r="S36" s="40"/>
      <c r="T36" s="40"/>
      <c r="U36" s="40"/>
      <c r="V36" s="40"/>
    </row>
    <row r="37" spans="2:23" ht="16.5" customHeight="1">
      <c r="B37" s="8">
        <f t="shared" si="0"/>
        <v>1.9999999999997442E-3</v>
      </c>
      <c r="C37" s="9">
        <f>C38+C76</f>
        <v>99.800000000000026</v>
      </c>
      <c r="D37" s="10">
        <f>(100-C37)*C73</f>
        <v>4999.9999999993606</v>
      </c>
      <c r="E37" s="15">
        <f>D37-D42-C72</f>
        <v>-5050.0000000007813</v>
      </c>
      <c r="F37" s="8">
        <f t="shared" si="1"/>
        <v>1.9999999999997442E-3</v>
      </c>
      <c r="G37" s="11">
        <f>C18+E37</f>
        <v>19949.999999999218</v>
      </c>
      <c r="H37" s="12">
        <f>E37/C18</f>
        <v>-0.20200000000003124</v>
      </c>
      <c r="I37" s="191"/>
      <c r="J37" s="194"/>
      <c r="K37" s="195"/>
      <c r="L37" s="190">
        <f>H20*K20</f>
        <v>497.5</v>
      </c>
      <c r="M37" s="40"/>
      <c r="N37" s="40"/>
      <c r="O37" s="40"/>
      <c r="P37" s="40"/>
      <c r="Q37" s="40"/>
      <c r="R37" s="40"/>
      <c r="S37" s="40"/>
      <c r="T37" s="40"/>
      <c r="U37" s="40"/>
      <c r="V37" s="40"/>
    </row>
    <row r="38" spans="2:23" ht="16.5" customHeight="1">
      <c r="B38" s="4">
        <f t="shared" si="0"/>
        <v>2.3999999999998068E-3</v>
      </c>
      <c r="C38" s="3">
        <f>C39+C76</f>
        <v>99.760000000000019</v>
      </c>
      <c r="D38" s="6">
        <f>(100-C38)*C73</f>
        <v>5999.9999999995171</v>
      </c>
      <c r="E38" s="14">
        <f>D38-D42-C72</f>
        <v>-4050.0000000006248</v>
      </c>
      <c r="F38" s="4">
        <f t="shared" si="1"/>
        <v>2.3999999999998068E-3</v>
      </c>
      <c r="G38" s="5">
        <f>C18+E38</f>
        <v>20949.999999999374</v>
      </c>
      <c r="H38" s="2">
        <f>E38/C18</f>
        <v>-0.16200000000002499</v>
      </c>
      <c r="I38" s="196"/>
      <c r="J38" s="192"/>
      <c r="K38" s="195"/>
      <c r="L38" s="190">
        <f>H21*K21</f>
        <v>0</v>
      </c>
      <c r="M38" s="40"/>
      <c r="N38" s="40"/>
      <c r="O38" s="40"/>
      <c r="P38" s="40"/>
      <c r="Q38" s="40"/>
      <c r="R38" s="40"/>
      <c r="S38" s="40"/>
      <c r="T38" s="40"/>
      <c r="U38" s="40"/>
      <c r="V38" s="40"/>
    </row>
    <row r="39" spans="2:23" ht="16.5" customHeight="1">
      <c r="B39" s="8">
        <f t="shared" si="0"/>
        <v>2.7999999999998694E-3</v>
      </c>
      <c r="C39" s="9">
        <f>C40+C76</f>
        <v>99.720000000000013</v>
      </c>
      <c r="D39" s="10">
        <f>(100-C39)*C73</f>
        <v>6999.9999999996735</v>
      </c>
      <c r="E39" s="15">
        <f>D39-D42-C72</f>
        <v>-3050.0000000004684</v>
      </c>
      <c r="F39" s="8">
        <f t="shared" si="1"/>
        <v>2.7999999999998694E-3</v>
      </c>
      <c r="G39" s="11">
        <f>C18+E39</f>
        <v>21949.999999999531</v>
      </c>
      <c r="H39" s="12">
        <f>E39/C18</f>
        <v>-0.12200000000001873</v>
      </c>
      <c r="I39" s="197"/>
      <c r="J39" s="196"/>
      <c r="K39" s="192"/>
      <c r="L39" s="190">
        <f>SUM(L34:L38)</f>
        <v>996.25</v>
      </c>
      <c r="M39" s="40"/>
      <c r="N39" s="40"/>
      <c r="O39" s="40"/>
      <c r="P39" s="40"/>
      <c r="Q39" s="40"/>
      <c r="R39" s="40"/>
      <c r="S39" s="40"/>
      <c r="T39" s="40"/>
      <c r="U39" s="40"/>
      <c r="V39" s="40"/>
    </row>
    <row r="40" spans="2:23" ht="16.5" customHeight="1">
      <c r="B40" s="4">
        <f t="shared" si="0"/>
        <v>3.1999999999999316E-3</v>
      </c>
      <c r="C40" s="3">
        <f>C41+C76</f>
        <v>99.68</v>
      </c>
      <c r="D40" s="6">
        <f>(100-C40)*C73</f>
        <v>7999.999999999829</v>
      </c>
      <c r="E40" s="14">
        <f>D40-D42-C72</f>
        <v>-2050.0000000003129</v>
      </c>
      <c r="F40" s="4">
        <f t="shared" si="1"/>
        <v>3.1999999999999316E-3</v>
      </c>
      <c r="G40" s="5">
        <f>C18+E40</f>
        <v>22949.999999999687</v>
      </c>
      <c r="H40" s="2">
        <f>E40/C18</f>
        <v>-8.2000000000012521E-2</v>
      </c>
      <c r="I40" s="198"/>
      <c r="J40" s="199"/>
      <c r="K40" s="200"/>
      <c r="L40" s="195"/>
      <c r="M40" s="190"/>
      <c r="N40" s="40"/>
      <c r="O40" s="40"/>
      <c r="P40" s="40"/>
      <c r="Q40" s="40"/>
      <c r="R40" s="40"/>
      <c r="S40" s="40"/>
      <c r="T40" s="40"/>
      <c r="U40" s="40"/>
      <c r="V40" s="40"/>
      <c r="W40" s="40"/>
    </row>
    <row r="41" spans="2:23" ht="16.5" customHeight="1">
      <c r="B41" s="8">
        <f t="shared" si="0"/>
        <v>3.5999999999999943E-3</v>
      </c>
      <c r="C41" s="9">
        <f>C42+C76</f>
        <v>99.64</v>
      </c>
      <c r="D41" s="10">
        <f>(100-C41)*C73</f>
        <v>8999.9999999999854</v>
      </c>
      <c r="E41" s="15">
        <f>D41-D42-C72</f>
        <v>-1050.0000000001564</v>
      </c>
      <c r="F41" s="8">
        <f t="shared" si="1"/>
        <v>3.5999999999999943E-3</v>
      </c>
      <c r="G41" s="11">
        <f>C18+E41</f>
        <v>23949.999999999844</v>
      </c>
      <c r="H41" s="12">
        <f>E41/C18</f>
        <v>-4.2000000000006255E-2</v>
      </c>
      <c r="I41" s="197"/>
      <c r="J41" s="196"/>
      <c r="K41" s="192"/>
      <c r="L41" s="201"/>
      <c r="M41" s="202">
        <f>G22</f>
        <v>10</v>
      </c>
      <c r="N41" s="40">
        <f>SUM(K17:K21)</f>
        <v>10</v>
      </c>
      <c r="O41" s="40"/>
      <c r="P41" s="190"/>
      <c r="Q41" s="40"/>
      <c r="R41" s="40"/>
      <c r="S41" s="40"/>
      <c r="T41" s="40"/>
      <c r="U41" s="40"/>
      <c r="V41" s="40"/>
      <c r="W41" s="40"/>
    </row>
    <row r="42" spans="2:23" ht="16.5" customHeight="1">
      <c r="B42" s="22">
        <f t="shared" si="0"/>
        <v>4.0000000000000565E-3</v>
      </c>
      <c r="C42" s="23">
        <f>G21</f>
        <v>99.6</v>
      </c>
      <c r="D42" s="24">
        <f>(100-C42)*C73</f>
        <v>10000.000000000142</v>
      </c>
      <c r="E42" s="25">
        <f>D42-D42-C72</f>
        <v>-50</v>
      </c>
      <c r="F42" s="22">
        <f t="shared" ref="F42:F67" si="2">B42</f>
        <v>4.0000000000000565E-3</v>
      </c>
      <c r="G42" s="26">
        <f>E42+C18</f>
        <v>24950</v>
      </c>
      <c r="H42" s="27">
        <f>E42/C18</f>
        <v>-2E-3</v>
      </c>
      <c r="I42" s="197"/>
      <c r="J42" s="196"/>
      <c r="K42" s="192"/>
      <c r="L42" s="195"/>
      <c r="M42" s="202">
        <v>0.02</v>
      </c>
      <c r="N42" s="40"/>
      <c r="O42" s="40"/>
      <c r="P42" s="190"/>
      <c r="Q42" s="40"/>
      <c r="R42" s="40"/>
      <c r="S42" s="40"/>
      <c r="T42" s="40"/>
      <c r="U42" s="40"/>
      <c r="V42" s="40"/>
      <c r="W42" s="40"/>
    </row>
    <row r="43" spans="2:23" ht="16.5" customHeight="1">
      <c r="B43" s="4">
        <f t="shared" si="0"/>
        <v>4.365384615384613E-3</v>
      </c>
      <c r="C43" s="9">
        <f>C42+C77</f>
        <v>99.563461538461539</v>
      </c>
      <c r="D43" s="6">
        <f>(100-C43)*C73</f>
        <v>10913.461538461534</v>
      </c>
      <c r="E43" s="16">
        <f>D43-D42-C72</f>
        <v>863.46153846139168</v>
      </c>
      <c r="F43" s="4">
        <f t="shared" si="2"/>
        <v>4.365384615384613E-3</v>
      </c>
      <c r="G43" s="5">
        <f>E43+C18</f>
        <v>25863.461538461394</v>
      </c>
      <c r="H43" s="7">
        <f>E43/C18</f>
        <v>3.4538461538455668E-2</v>
      </c>
      <c r="I43" s="197"/>
      <c r="J43" s="196"/>
      <c r="K43" s="192"/>
      <c r="L43" s="195"/>
      <c r="M43" s="40"/>
      <c r="N43" s="40"/>
      <c r="O43" s="40"/>
      <c r="P43" s="190"/>
      <c r="Q43" s="40"/>
      <c r="R43" s="40"/>
      <c r="S43" s="40"/>
      <c r="T43" s="40"/>
      <c r="U43" s="40"/>
      <c r="V43" s="40"/>
      <c r="W43" s="40"/>
    </row>
    <row r="44" spans="2:23" ht="16.5" customHeight="1">
      <c r="B44" s="8">
        <f t="shared" si="0"/>
        <v>4.7307692307691695E-3</v>
      </c>
      <c r="C44" s="9">
        <f>C43+C77</f>
        <v>99.526923076923083</v>
      </c>
      <c r="D44" s="10">
        <f>(100-C44)*C73</f>
        <v>11826.923076922923</v>
      </c>
      <c r="E44" s="21">
        <f>D44-D42-C72</f>
        <v>1776.9230769227815</v>
      </c>
      <c r="F44" s="8">
        <f t="shared" si="2"/>
        <v>4.7307692307691695E-3</v>
      </c>
      <c r="G44" s="11">
        <f>E44+C18</f>
        <v>26776.92307692278</v>
      </c>
      <c r="H44" s="13">
        <f>E44/C18</f>
        <v>7.1076923076911255E-2</v>
      </c>
      <c r="I44" s="197"/>
      <c r="J44" s="196"/>
      <c r="K44" s="192"/>
      <c r="L44" s="195"/>
      <c r="M44" s="40"/>
      <c r="N44" s="40"/>
      <c r="O44" s="40"/>
      <c r="P44" s="203"/>
      <c r="Q44" s="40"/>
      <c r="R44" s="40"/>
      <c r="S44" s="40"/>
      <c r="T44" s="40"/>
      <c r="U44" s="40"/>
      <c r="V44" s="40"/>
      <c r="W44" s="40"/>
    </row>
    <row r="45" spans="2:23" ht="16.5" customHeight="1">
      <c r="B45" s="4">
        <f t="shared" si="0"/>
        <v>5.096153846153726E-3</v>
      </c>
      <c r="C45" s="3">
        <f>C44+C77</f>
        <v>99.490384615384627</v>
      </c>
      <c r="D45" s="6">
        <f>(100-C45)*C73</f>
        <v>12740.384615384315</v>
      </c>
      <c r="E45" s="16">
        <f>D45-D42-C72</f>
        <v>2690.3846153841732</v>
      </c>
      <c r="F45" s="4">
        <f t="shared" si="2"/>
        <v>5.096153846153726E-3</v>
      </c>
      <c r="G45" s="5">
        <f>E45+C18</f>
        <v>27690.384615384173</v>
      </c>
      <c r="H45" s="7">
        <f>E45/C18</f>
        <v>0.10761538461536693</v>
      </c>
      <c r="I45" s="197"/>
      <c r="J45" s="196"/>
      <c r="K45" s="192"/>
      <c r="L45" s="195"/>
      <c r="M45" s="204" t="s">
        <v>14</v>
      </c>
      <c r="N45" s="205">
        <f>D32</f>
        <v>0</v>
      </c>
      <c r="P45" s="206"/>
    </row>
    <row r="46" spans="2:23" ht="16.5" customHeight="1">
      <c r="B46" s="8">
        <f t="shared" si="0"/>
        <v>5.4615384615382826E-3</v>
      </c>
      <c r="C46" s="9">
        <f>C45+C77</f>
        <v>99.453846153846172</v>
      </c>
      <c r="D46" s="10">
        <f>(100-C46)*C73</f>
        <v>13653.846153845705</v>
      </c>
      <c r="E46" s="21">
        <f>D46-D42-C72</f>
        <v>3603.8461538455631</v>
      </c>
      <c r="F46" s="8">
        <f t="shared" si="2"/>
        <v>5.4615384615382826E-3</v>
      </c>
      <c r="G46" s="11">
        <f>E46+C18</f>
        <v>28603.846153845563</v>
      </c>
      <c r="H46" s="13">
        <f>E46/C18</f>
        <v>0.14415384615382251</v>
      </c>
      <c r="I46" s="197"/>
      <c r="J46" s="196"/>
      <c r="K46" s="192"/>
      <c r="L46" s="195"/>
      <c r="M46" s="207" t="s">
        <v>15</v>
      </c>
      <c r="N46" s="208">
        <f>D67</f>
        <v>33749.999999999854</v>
      </c>
      <c r="P46" s="209"/>
    </row>
    <row r="47" spans="2:23" ht="16.5" customHeight="1">
      <c r="B47" s="4">
        <f t="shared" si="0"/>
        <v>5.8269230769228382E-3</v>
      </c>
      <c r="C47" s="3">
        <f>C46+C77</f>
        <v>99.417307692307716</v>
      </c>
      <c r="D47" s="6">
        <f>(100-C47)*C73</f>
        <v>14567.307692307097</v>
      </c>
      <c r="E47" s="16">
        <f>D47-D42-C72</f>
        <v>4517.3076923069548</v>
      </c>
      <c r="F47" s="4">
        <f t="shared" si="2"/>
        <v>5.8269230769228382E-3</v>
      </c>
      <c r="G47" s="5">
        <f>E47+C18</f>
        <v>29517.307692306953</v>
      </c>
      <c r="H47" s="7">
        <f>E47/C18</f>
        <v>0.1806923076922782</v>
      </c>
      <c r="I47" s="197"/>
      <c r="J47" s="196"/>
      <c r="K47" s="192"/>
      <c r="L47" s="195"/>
      <c r="M47" s="210">
        <f>MAX(K23,0)</f>
        <v>10</v>
      </c>
      <c r="P47" s="209"/>
    </row>
    <row r="48" spans="2:23" ht="16.5" customHeight="1">
      <c r="B48" s="8">
        <f t="shared" si="0"/>
        <v>6.1923076923073948E-3</v>
      </c>
      <c r="C48" s="9">
        <f>C47+C77</f>
        <v>99.380769230769261</v>
      </c>
      <c r="D48" s="10">
        <f>(100-C48)*C73</f>
        <v>15480.769230768488</v>
      </c>
      <c r="E48" s="21">
        <f>D48-D42-C72</f>
        <v>5430.7692307683465</v>
      </c>
      <c r="F48" s="8">
        <f t="shared" si="2"/>
        <v>6.1923076923073948E-3</v>
      </c>
      <c r="G48" s="11">
        <f>E48+C18</f>
        <v>30430.769230768346</v>
      </c>
      <c r="H48" s="13">
        <f>E48/C18</f>
        <v>0.21723076923073387</v>
      </c>
      <c r="I48" s="197"/>
      <c r="J48" s="211"/>
      <c r="K48" s="192"/>
      <c r="L48" s="195"/>
      <c r="P48" s="209"/>
    </row>
    <row r="49" spans="2:16" ht="16.5" customHeight="1">
      <c r="B49" s="4">
        <f t="shared" si="0"/>
        <v>6.5576923076919513E-3</v>
      </c>
      <c r="C49" s="3">
        <f>C48+C77</f>
        <v>99.344230769230805</v>
      </c>
      <c r="D49" s="6">
        <f>(100-C49)*C73</f>
        <v>16394.230769229878</v>
      </c>
      <c r="E49" s="16">
        <f>D49-D42-C72</f>
        <v>6344.2307692297363</v>
      </c>
      <c r="F49" s="4">
        <f t="shared" si="2"/>
        <v>6.5576923076919513E-3</v>
      </c>
      <c r="G49" s="5">
        <f>E49+C18</f>
        <v>31344.230769229736</v>
      </c>
      <c r="H49" s="7">
        <f>E49/C18</f>
        <v>0.25376923076918945</v>
      </c>
      <c r="I49" s="197"/>
      <c r="J49" s="196"/>
      <c r="K49" s="192"/>
      <c r="L49" s="195"/>
      <c r="P49" s="209"/>
    </row>
    <row r="50" spans="2:16" ht="16.5" customHeight="1">
      <c r="B50" s="8">
        <f t="shared" si="0"/>
        <v>6.9230769230765078E-3</v>
      </c>
      <c r="C50" s="9">
        <f>C49+C77</f>
        <v>99.307692307692349</v>
      </c>
      <c r="D50" s="10">
        <f>(100-C50)*C73</f>
        <v>17307.692307691268</v>
      </c>
      <c r="E50" s="21">
        <f>D50-D42-C72</f>
        <v>7257.6923076911262</v>
      </c>
      <c r="F50" s="8">
        <f t="shared" si="2"/>
        <v>6.9230769230765078E-3</v>
      </c>
      <c r="G50" s="11">
        <f>E50+C18</f>
        <v>32257.692307691126</v>
      </c>
      <c r="H50" s="13">
        <f>E50/C18</f>
        <v>0.29030769230764503</v>
      </c>
      <c r="I50" s="197"/>
      <c r="J50" s="196"/>
      <c r="K50" s="192"/>
      <c r="L50" s="195"/>
    </row>
    <row r="51" spans="2:16" ht="16.5" customHeight="1">
      <c r="B51" s="4">
        <f t="shared" si="0"/>
        <v>7.2884615384610643E-3</v>
      </c>
      <c r="C51" s="3">
        <f>C50+C77</f>
        <v>99.271153846153894</v>
      </c>
      <c r="D51" s="6">
        <f>(100-C51)*C73</f>
        <v>18221.153846152662</v>
      </c>
      <c r="E51" s="16">
        <f>D51-D42-C72</f>
        <v>8171.1538461525197</v>
      </c>
      <c r="F51" s="4">
        <f t="shared" si="2"/>
        <v>7.2884615384610643E-3</v>
      </c>
      <c r="G51" s="5">
        <f>E51+C18</f>
        <v>33171.15384615252</v>
      </c>
      <c r="H51" s="7">
        <f>E51/C18</f>
        <v>0.32684615384610077</v>
      </c>
      <c r="I51" s="197"/>
      <c r="J51" s="196"/>
      <c r="K51" s="192"/>
      <c r="L51" s="195"/>
    </row>
    <row r="52" spans="2:16" ht="16.5" customHeight="1">
      <c r="B52" s="8">
        <f t="shared" si="0"/>
        <v>7.65384615384562E-3</v>
      </c>
      <c r="C52" s="9">
        <f>C51+C77</f>
        <v>99.234615384615438</v>
      </c>
      <c r="D52" s="10">
        <f>(100-C52)*C73</f>
        <v>19134.615384614051</v>
      </c>
      <c r="E52" s="21">
        <f>D52-D42-C72</f>
        <v>9084.6153846139096</v>
      </c>
      <c r="F52" s="8">
        <f t="shared" si="2"/>
        <v>7.65384615384562E-3</v>
      </c>
      <c r="G52" s="11">
        <f>E52+C18</f>
        <v>34084.615384613906</v>
      </c>
      <c r="H52" s="13">
        <f>E52/C18</f>
        <v>0.36338461538455641</v>
      </c>
      <c r="I52" s="197"/>
      <c r="J52" s="196"/>
      <c r="K52" s="192"/>
      <c r="L52" s="195"/>
    </row>
    <row r="53" spans="2:16" ht="16.5" customHeight="1">
      <c r="B53" s="4">
        <f t="shared" si="0"/>
        <v>8.0192307692301765E-3</v>
      </c>
      <c r="C53" s="3">
        <f>C52+C77</f>
        <v>99.198076923076982</v>
      </c>
      <c r="D53" s="6">
        <f>(100-C53)*C73</f>
        <v>20048.076923075441</v>
      </c>
      <c r="E53" s="16">
        <f>D53-D42-C72</f>
        <v>9998.0769230752994</v>
      </c>
      <c r="F53" s="4">
        <f t="shared" si="2"/>
        <v>8.0192307692301765E-3</v>
      </c>
      <c r="G53" s="5">
        <f>E53+C18</f>
        <v>34998.076923075299</v>
      </c>
      <c r="H53" s="7">
        <f>E53/C18</f>
        <v>0.39992307692301199</v>
      </c>
      <c r="I53" s="197"/>
      <c r="J53" s="196"/>
      <c r="K53" s="192"/>
      <c r="L53" s="195"/>
    </row>
    <row r="54" spans="2:16" ht="16.5" customHeight="1">
      <c r="B54" s="8">
        <f t="shared" si="0"/>
        <v>8.3846153846147339E-3</v>
      </c>
      <c r="C54" s="9">
        <f>C53+C77</f>
        <v>99.161538461538527</v>
      </c>
      <c r="D54" s="10">
        <f>(100-C54)*C73</f>
        <v>20961.538461536831</v>
      </c>
      <c r="E54" s="21">
        <f>D54-D42-C72</f>
        <v>10911.538461536689</v>
      </c>
      <c r="F54" s="8">
        <f t="shared" si="2"/>
        <v>8.3846153846147339E-3</v>
      </c>
      <c r="G54" s="11">
        <f>E54+C18</f>
        <v>35911.538461536693</v>
      </c>
      <c r="H54" s="13">
        <f>E54/C18</f>
        <v>0.43646153846146757</v>
      </c>
      <c r="I54" s="197"/>
      <c r="J54" s="196"/>
      <c r="K54" s="192"/>
      <c r="L54" s="212"/>
    </row>
    <row r="55" spans="2:16" ht="16.5" customHeight="1">
      <c r="B55" s="4">
        <f t="shared" si="0"/>
        <v>8.7499999999992896E-3</v>
      </c>
      <c r="C55" s="3">
        <f>C54+C77</f>
        <v>99.125000000000071</v>
      </c>
      <c r="D55" s="6">
        <f>(100-C55)*C73</f>
        <v>21874.999999998225</v>
      </c>
      <c r="E55" s="16">
        <f>D55-D42-C72</f>
        <v>11824.999999998083</v>
      </c>
      <c r="F55" s="4">
        <f t="shared" si="2"/>
        <v>8.7499999999992896E-3</v>
      </c>
      <c r="G55" s="5">
        <f>E55+C18</f>
        <v>36824.999999998079</v>
      </c>
      <c r="H55" s="7">
        <f>E55/C18</f>
        <v>0.47299999999992332</v>
      </c>
      <c r="I55" s="197"/>
      <c r="J55" s="196"/>
      <c r="K55" s="192"/>
      <c r="L55" s="212"/>
    </row>
    <row r="56" spans="2:16" ht="16.5" customHeight="1">
      <c r="B56" s="8">
        <f t="shared" si="0"/>
        <v>9.1153846153838453E-3</v>
      </c>
      <c r="C56" s="9">
        <f>C55+C77</f>
        <v>99.088461538461615</v>
      </c>
      <c r="D56" s="10">
        <f>(100-C56)*C73</f>
        <v>22788.461538459615</v>
      </c>
      <c r="E56" s="21">
        <f>D56-D42-C72</f>
        <v>12738.461538459473</v>
      </c>
      <c r="F56" s="8">
        <f t="shared" si="2"/>
        <v>9.1153846153838453E-3</v>
      </c>
      <c r="G56" s="11">
        <f>E56+C18</f>
        <v>37738.461538459473</v>
      </c>
      <c r="H56" s="13">
        <f>E56/C18</f>
        <v>0.5095384615383789</v>
      </c>
      <c r="I56" s="197"/>
      <c r="J56" s="196"/>
      <c r="K56" s="192"/>
      <c r="L56" s="212"/>
    </row>
    <row r="57" spans="2:16" ht="16.5" customHeight="1">
      <c r="B57" s="4">
        <f t="shared" si="0"/>
        <v>9.4807692307684027E-3</v>
      </c>
      <c r="C57" s="3">
        <f>C56+C77</f>
        <v>99.05192307692316</v>
      </c>
      <c r="D57" s="6">
        <f>(100-C57)*C73</f>
        <v>23701.923076921004</v>
      </c>
      <c r="E57" s="16">
        <f>D57-D42-C72</f>
        <v>13651.923076920863</v>
      </c>
      <c r="F57" s="4">
        <f t="shared" si="2"/>
        <v>9.4807692307684027E-3</v>
      </c>
      <c r="G57" s="5">
        <f>E57+C18</f>
        <v>38651.923076920866</v>
      </c>
      <c r="H57" s="7">
        <f>E57/C18</f>
        <v>0.54607692307683453</v>
      </c>
      <c r="I57" s="197"/>
      <c r="J57" s="196"/>
      <c r="K57" s="192"/>
      <c r="L57" s="212"/>
    </row>
    <row r="58" spans="2:16" ht="16.5" customHeight="1">
      <c r="B58" s="8">
        <f t="shared" si="0"/>
        <v>9.8461538461529583E-3</v>
      </c>
      <c r="C58" s="9">
        <f>C57+C77</f>
        <v>99.015384615384704</v>
      </c>
      <c r="D58" s="10">
        <f>(100-C58)*C73</f>
        <v>24615.384615382398</v>
      </c>
      <c r="E58" s="21">
        <f>D58-D42-C72</f>
        <v>14565.384615382256</v>
      </c>
      <c r="F58" s="8">
        <f t="shared" si="2"/>
        <v>9.8461538461529583E-3</v>
      </c>
      <c r="G58" s="11">
        <f>E58+C18</f>
        <v>39565.384615382252</v>
      </c>
      <c r="H58" s="13">
        <f>E58/C18</f>
        <v>0.58261538461529028</v>
      </c>
      <c r="I58" s="197"/>
      <c r="J58" s="196"/>
      <c r="K58" s="192"/>
      <c r="L58" s="212"/>
    </row>
    <row r="59" spans="2:16" ht="16.5" customHeight="1">
      <c r="B59" s="4">
        <f t="shared" si="0"/>
        <v>1.0211538461537516E-2</v>
      </c>
      <c r="C59" s="3">
        <f>C58+C77</f>
        <v>98.978846153846249</v>
      </c>
      <c r="D59" s="6">
        <f>(100-C59)*C73</f>
        <v>25528.846153843788</v>
      </c>
      <c r="E59" s="33">
        <f>D59-D42-C72</f>
        <v>15478.846153843646</v>
      </c>
      <c r="F59" s="4">
        <f t="shared" si="2"/>
        <v>1.0211538461537516E-2</v>
      </c>
      <c r="G59" s="5">
        <f>E59+C18</f>
        <v>40478.846153843646</v>
      </c>
      <c r="H59" s="7">
        <f>E59/C18</f>
        <v>0.6191538461537458</v>
      </c>
      <c r="I59" s="197"/>
      <c r="J59" s="196"/>
      <c r="K59" s="192"/>
      <c r="L59" s="212"/>
    </row>
    <row r="60" spans="2:16" ht="16.5" customHeight="1">
      <c r="B60" s="8">
        <f t="shared" si="0"/>
        <v>1.0576923076922071E-2</v>
      </c>
      <c r="C60" s="9">
        <f>C59+C77</f>
        <v>98.942307692307793</v>
      </c>
      <c r="D60" s="10">
        <f>(100-C60)*C73</f>
        <v>26442.307692305178</v>
      </c>
      <c r="E60" s="21">
        <f>D60-D42-C72</f>
        <v>16392.307692305036</v>
      </c>
      <c r="F60" s="8">
        <f t="shared" si="2"/>
        <v>1.0576923076922071E-2</v>
      </c>
      <c r="G60" s="11">
        <f>E60+C18</f>
        <v>41392.307692305039</v>
      </c>
      <c r="H60" s="13">
        <f>E60/C18</f>
        <v>0.65569230769220144</v>
      </c>
      <c r="I60" s="197"/>
      <c r="J60" s="196"/>
      <c r="K60" s="192"/>
      <c r="L60" s="212"/>
    </row>
    <row r="61" spans="2:16" ht="16.5" customHeight="1">
      <c r="B61" s="4">
        <f t="shared" si="0"/>
        <v>1.0942307692306627E-2</v>
      </c>
      <c r="C61" s="3">
        <f>C60+C77</f>
        <v>98.905769230769337</v>
      </c>
      <c r="D61" s="6">
        <f>(100-C61)*C73</f>
        <v>27355.769230766567</v>
      </c>
      <c r="E61" s="16">
        <f>D61-D42-C72</f>
        <v>17305.769230766426</v>
      </c>
      <c r="F61" s="4">
        <f t="shared" si="2"/>
        <v>1.0942307692306627E-2</v>
      </c>
      <c r="G61" s="5">
        <f>E61+C18</f>
        <v>42305.769230766426</v>
      </c>
      <c r="H61" s="7">
        <f>E61/C18</f>
        <v>0.69223076923065707</v>
      </c>
      <c r="I61" s="197"/>
      <c r="J61" s="196"/>
      <c r="K61" s="192"/>
      <c r="L61" s="212"/>
    </row>
    <row r="62" spans="2:16" ht="16.5" customHeight="1">
      <c r="B62" s="8">
        <f t="shared" si="0"/>
        <v>1.1307692307691184E-2</v>
      </c>
      <c r="C62" s="9">
        <f>C61+C77</f>
        <v>98.869230769230882</v>
      </c>
      <c r="D62" s="10">
        <f>(100-C62)*C73</f>
        <v>28269.230769227961</v>
      </c>
      <c r="E62" s="21">
        <f>D62-D42-C72</f>
        <v>18219.230769227819</v>
      </c>
      <c r="F62" s="8">
        <f t="shared" si="2"/>
        <v>1.1307692307691184E-2</v>
      </c>
      <c r="G62" s="11">
        <f>E62+C18</f>
        <v>43219.230769227819</v>
      </c>
      <c r="H62" s="13">
        <f>E62/C18</f>
        <v>0.72876923076911282</v>
      </c>
      <c r="I62" s="197"/>
      <c r="J62" s="196"/>
      <c r="K62" s="192"/>
      <c r="L62" s="212"/>
    </row>
    <row r="63" spans="2:16" ht="16.5" customHeight="1">
      <c r="B63" s="4">
        <f t="shared" si="0"/>
        <v>1.167307692307574E-2</v>
      </c>
      <c r="C63" s="3">
        <f>C62+C77</f>
        <v>98.832692307692426</v>
      </c>
      <c r="D63" s="6">
        <f>(100-C63)*C73</f>
        <v>29182.692307689351</v>
      </c>
      <c r="E63" s="16">
        <f>D63-D42-C72</f>
        <v>19132.692307689209</v>
      </c>
      <c r="F63" s="4">
        <f t="shared" si="2"/>
        <v>1.167307692307574E-2</v>
      </c>
      <c r="G63" s="5">
        <f>E63+C51</f>
        <v>19231.963461535364</v>
      </c>
      <c r="H63" s="7">
        <f>E63/C18</f>
        <v>0.76530769230756834</v>
      </c>
      <c r="I63" s="197"/>
      <c r="J63" s="196"/>
      <c r="K63" s="192"/>
      <c r="L63" s="212"/>
    </row>
    <row r="64" spans="2:16" ht="16.5" customHeight="1">
      <c r="B64" s="8">
        <f t="shared" si="0"/>
        <v>1.2038461538460297E-2</v>
      </c>
      <c r="C64" s="9">
        <f>C63+C77</f>
        <v>98.79615384615397</v>
      </c>
      <c r="D64" s="10">
        <f>(100-C64)*C73</f>
        <v>30096.153846150741</v>
      </c>
      <c r="E64" s="21">
        <f>D64-D42-C72</f>
        <v>20046.153846150599</v>
      </c>
      <c r="F64" s="8">
        <f t="shared" si="2"/>
        <v>1.2038461538460297E-2</v>
      </c>
      <c r="G64" s="11">
        <f>E64+C18</f>
        <v>45046.153846150599</v>
      </c>
      <c r="H64" s="13">
        <f>E64/C18</f>
        <v>0.80184615384602398</v>
      </c>
      <c r="I64" s="197"/>
      <c r="J64" s="196"/>
      <c r="K64" s="192"/>
      <c r="L64" s="212"/>
    </row>
    <row r="65" spans="2:70" ht="16.5" customHeight="1">
      <c r="B65" s="4">
        <f t="shared" si="0"/>
        <v>1.2403846153844853E-2</v>
      </c>
      <c r="C65" s="3">
        <f>C64+C77</f>
        <v>98.759615384615515</v>
      </c>
      <c r="D65" s="6">
        <f>(100-C65)*C73</f>
        <v>31009.615384612134</v>
      </c>
      <c r="E65" s="16">
        <f>D65-D42-C72</f>
        <v>20959.615384611992</v>
      </c>
      <c r="F65" s="4">
        <f t="shared" si="2"/>
        <v>1.2403846153844853E-2</v>
      </c>
      <c r="G65" s="5">
        <f>E65+C18</f>
        <v>45959.615384611992</v>
      </c>
      <c r="H65" s="7">
        <f>E65/C18</f>
        <v>0.83838461538447973</v>
      </c>
      <c r="I65" s="197"/>
      <c r="J65" s="196"/>
      <c r="K65" s="192"/>
      <c r="L65" s="212"/>
    </row>
    <row r="66" spans="2:70" ht="16.5" customHeight="1">
      <c r="B66" s="8">
        <f t="shared" si="0"/>
        <v>1.2769230769229409E-2</v>
      </c>
      <c r="C66" s="9">
        <f>C65+C77</f>
        <v>98.723076923077059</v>
      </c>
      <c r="D66" s="10">
        <f>(100-C66)*C73</f>
        <v>31923.076923073524</v>
      </c>
      <c r="E66" s="21">
        <f>D66-D42-C72</f>
        <v>21873.076923073382</v>
      </c>
      <c r="F66" s="8">
        <f t="shared" si="2"/>
        <v>1.2769230769229409E-2</v>
      </c>
      <c r="G66" s="11">
        <f>E66+C18</f>
        <v>46873.076923073386</v>
      </c>
      <c r="H66" s="13">
        <f>E66/C18</f>
        <v>0.87492307692293525</v>
      </c>
      <c r="I66" s="197"/>
      <c r="J66" s="196"/>
      <c r="K66" s="192"/>
      <c r="L66" s="212"/>
    </row>
    <row r="67" spans="2:70" ht="16.5" customHeight="1">
      <c r="B67" s="28">
        <f t="shared" si="0"/>
        <v>1.3499999999999943E-2</v>
      </c>
      <c r="C67" s="34">
        <v>98.65</v>
      </c>
      <c r="D67" s="29">
        <f>(100-C67)*C73</f>
        <v>33749.999999999854</v>
      </c>
      <c r="E67" s="30">
        <f>D67-D42-C72</f>
        <v>23699.999999999713</v>
      </c>
      <c r="F67" s="28">
        <f t="shared" si="2"/>
        <v>1.3499999999999943E-2</v>
      </c>
      <c r="G67" s="31">
        <f>E67+C18</f>
        <v>48699.999999999709</v>
      </c>
      <c r="H67" s="32">
        <f>E67/C18</f>
        <v>0.94799999999998852</v>
      </c>
      <c r="I67" s="197"/>
      <c r="J67" s="196"/>
      <c r="K67" s="192"/>
      <c r="L67" s="212"/>
    </row>
    <row r="68" spans="2:70" s="47" customFormat="1" ht="14.25" customHeight="1" thickBot="1">
      <c r="B68" s="141"/>
      <c r="C68" s="142"/>
      <c r="D68" s="142"/>
      <c r="E68" s="143"/>
      <c r="F68" s="160"/>
      <c r="G68" s="158"/>
      <c r="H68" s="160"/>
      <c r="I68" s="197"/>
      <c r="J68" s="196"/>
      <c r="K68" s="192"/>
      <c r="L68" s="212"/>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2:70" s="47" customFormat="1" ht="12.75" customHeight="1" thickTop="1">
      <c r="B69" s="141"/>
      <c r="C69" s="142"/>
      <c r="D69" s="142"/>
      <c r="E69" s="144"/>
      <c r="F69" s="164"/>
      <c r="G69" s="166"/>
      <c r="H69" s="167"/>
      <c r="I69" s="213"/>
      <c r="J69" s="196"/>
      <c r="K69" s="192"/>
      <c r="L69" s="212"/>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2:70" s="47" customFormat="1" ht="14.25" customHeight="1" thickBot="1">
      <c r="B70" s="142"/>
      <c r="C70" s="145"/>
      <c r="D70" s="146"/>
      <c r="E70" s="147">
        <f>E16*E17</f>
        <v>996</v>
      </c>
      <c r="F70" s="170"/>
      <c r="G70" s="172"/>
      <c r="H70" s="167"/>
      <c r="I70" s="213"/>
      <c r="J70" s="196"/>
      <c r="K70" s="192"/>
      <c r="L70" s="212"/>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2:70" s="47" customFormat="1" ht="14.25" customHeight="1" thickTop="1">
      <c r="B71" s="142"/>
      <c r="C71" s="148">
        <v>0</v>
      </c>
      <c r="D71" s="148" t="s">
        <v>13</v>
      </c>
      <c r="E71" s="149"/>
      <c r="F71" s="170"/>
      <c r="G71" s="172"/>
      <c r="H71" s="167"/>
      <c r="I71" s="213"/>
      <c r="J71" s="196"/>
      <c r="K71" s="192"/>
      <c r="L71" s="212"/>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2:70" s="47" customFormat="1" ht="14.25" customHeight="1">
      <c r="B72" s="142">
        <v>41.67</v>
      </c>
      <c r="C72" s="150">
        <f>-C28</f>
        <v>50</v>
      </c>
      <c r="D72" s="150" t="s">
        <v>2</v>
      </c>
      <c r="E72" s="149">
        <f>E18*E19</f>
        <v>0</v>
      </c>
      <c r="F72" s="170"/>
      <c r="G72" s="172"/>
      <c r="H72" s="167"/>
      <c r="I72" s="213"/>
      <c r="J72" s="196"/>
      <c r="K72" s="192"/>
      <c r="L72" s="212"/>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2:70" s="47" customFormat="1" ht="14.25" customHeight="1">
      <c r="B73" s="142">
        <v>-15</v>
      </c>
      <c r="C73" s="150">
        <f>(G22*C74)*100</f>
        <v>25000</v>
      </c>
      <c r="D73" s="150" t="s">
        <v>0</v>
      </c>
      <c r="E73" s="149"/>
      <c r="F73" s="170"/>
      <c r="G73" s="172"/>
      <c r="H73" s="167"/>
      <c r="I73" s="213"/>
      <c r="J73" s="196"/>
      <c r="K73" s="192"/>
      <c r="L73" s="212"/>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2:70" s="47" customFormat="1" ht="14.25" customHeight="1">
      <c r="B74" s="142">
        <f>SUM(B72:B73)</f>
        <v>26.67</v>
      </c>
      <c r="C74" s="150">
        <v>25</v>
      </c>
      <c r="D74" s="150" t="s">
        <v>3</v>
      </c>
      <c r="E74" s="149">
        <f>E20*E21</f>
        <v>0</v>
      </c>
      <c r="F74" s="170"/>
      <c r="G74" s="172"/>
      <c r="H74" s="167"/>
      <c r="I74" s="213"/>
      <c r="J74" s="196"/>
      <c r="K74" s="192"/>
      <c r="L74" s="212"/>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2:70" s="47" customFormat="1" ht="14.25" customHeight="1">
      <c r="B75" s="142">
        <f>B74*0.85</f>
        <v>22.669499999999999</v>
      </c>
      <c r="C75" s="150">
        <f>C73/100</f>
        <v>250</v>
      </c>
      <c r="D75" s="150" t="s">
        <v>1</v>
      </c>
      <c r="E75" s="149">
        <f>(E70+E72+E74)/G22</f>
        <v>99.6</v>
      </c>
      <c r="F75" s="170"/>
      <c r="G75" s="172"/>
      <c r="H75" s="167"/>
      <c r="I75" s="213"/>
      <c r="J75" s="196"/>
      <c r="K75" s="192"/>
      <c r="L75" s="212"/>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2:70" s="47" customFormat="1" ht="14.25" customHeight="1">
      <c r="B76" s="142">
        <f>B75*(G23+G22)</f>
        <v>453.39</v>
      </c>
      <c r="C76" s="151">
        <f>(100-C42)/10</f>
        <v>4.000000000000057E-2</v>
      </c>
      <c r="D76" s="148" t="s">
        <v>12</v>
      </c>
      <c r="E76" s="149"/>
      <c r="F76" s="170"/>
      <c r="G76" s="172"/>
      <c r="H76" s="167"/>
      <c r="I76" s="213"/>
      <c r="J76" s="196"/>
      <c r="K76" s="192"/>
      <c r="L76" s="212"/>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2:70" s="47" customFormat="1" ht="14.25" customHeight="1">
      <c r="B77" s="142">
        <f>(G22+G23)*B72</f>
        <v>833.40000000000009</v>
      </c>
      <c r="C77" s="152">
        <f>(C67-C42)/26</f>
        <v>-3.6538461538461103E-2</v>
      </c>
      <c r="D77" s="148" t="s">
        <v>11</v>
      </c>
      <c r="E77" s="149"/>
      <c r="F77" s="170"/>
      <c r="G77" s="172"/>
      <c r="H77" s="167"/>
      <c r="I77" s="213"/>
      <c r="J77" s="196"/>
      <c r="K77" s="192"/>
      <c r="L77" s="212"/>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2:70" s="47" customFormat="1" ht="14.25" customHeight="1">
      <c r="B78" s="142">
        <f>B76/B77</f>
        <v>0.54402447804175658</v>
      </c>
      <c r="C78" s="153">
        <f>(C72/C75)/100</f>
        <v>2E-3</v>
      </c>
      <c r="D78" s="148" t="s">
        <v>23</v>
      </c>
      <c r="E78" s="154"/>
      <c r="F78" s="173"/>
      <c r="G78" s="174"/>
      <c r="H78" s="138"/>
      <c r="I78" s="213"/>
      <c r="J78" s="196"/>
      <c r="K78" s="192"/>
      <c r="L78" s="212"/>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2:70" s="47" customFormat="1" ht="14.25" customHeight="1">
      <c r="B79" s="148"/>
      <c r="C79" s="142"/>
      <c r="D79" s="146"/>
      <c r="E79" s="155"/>
      <c r="I79" s="197"/>
      <c r="J79" s="196"/>
      <c r="K79" s="192"/>
      <c r="L79" s="212"/>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2:70" s="47" customFormat="1" ht="14.25" customHeight="1">
      <c r="B80" s="176">
        <v>2500</v>
      </c>
      <c r="C80" s="48" t="s">
        <v>83</v>
      </c>
      <c r="D80" s="139"/>
      <c r="E80" s="155"/>
      <c r="I80" s="197"/>
      <c r="J80" s="196"/>
      <c r="K80" s="192"/>
      <c r="L80" s="212"/>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2:70" s="47" customFormat="1" ht="14.25" customHeight="1">
      <c r="B81" s="156"/>
      <c r="C81" s="48"/>
      <c r="D81" s="139"/>
      <c r="E81" s="157"/>
      <c r="I81" s="197"/>
      <c r="J81" s="196"/>
      <c r="K81" s="192"/>
      <c r="L81" s="212"/>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2:70" s="47" customFormat="1" ht="14.25" customHeight="1">
      <c r="B82" s="138">
        <f>(100-E16)/8</f>
        <v>5.0000000000000711E-2</v>
      </c>
      <c r="C82" s="159" t="s">
        <v>84</v>
      </c>
      <c r="D82" s="160"/>
      <c r="E82" s="161"/>
      <c r="I82" s="197"/>
      <c r="J82" s="196"/>
      <c r="K82" s="192"/>
      <c r="L82" s="212"/>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2:70" s="47" customFormat="1" ht="14.25" customHeight="1">
      <c r="B83" s="158"/>
      <c r="C83" s="163"/>
      <c r="D83" s="164"/>
      <c r="E83" s="165"/>
      <c r="I83" s="197"/>
      <c r="J83" s="196"/>
      <c r="K83" s="192"/>
      <c r="L83" s="212"/>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2:70" s="47" customFormat="1" ht="14.25" customHeight="1">
      <c r="B84" s="162"/>
      <c r="C84" s="169"/>
      <c r="D84" s="170"/>
      <c r="E84" s="171"/>
      <c r="I84" s="197"/>
      <c r="J84" s="196"/>
      <c r="K84" s="192"/>
      <c r="L84" s="212"/>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2:70" s="47" customFormat="1" ht="14.25" customHeight="1">
      <c r="B85" s="168"/>
      <c r="C85" s="169"/>
      <c r="D85" s="170"/>
      <c r="E85" s="171"/>
      <c r="I85" s="197"/>
      <c r="J85" s="196"/>
      <c r="K85" s="192"/>
      <c r="L85" s="212"/>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2:70" s="47" customFormat="1" ht="14.25" customHeight="1">
      <c r="B86" s="168"/>
      <c r="C86" s="169"/>
      <c r="D86" s="170"/>
      <c r="E86" s="171"/>
      <c r="I86" s="197"/>
      <c r="J86" s="196"/>
      <c r="K86" s="192"/>
      <c r="L86" s="212"/>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2:70" s="47" customFormat="1" ht="14.25" customHeight="1">
      <c r="B87" s="168"/>
      <c r="C87" s="169"/>
      <c r="D87" s="170"/>
      <c r="E87" s="171"/>
      <c r="I87" s="197"/>
      <c r="J87" s="196"/>
      <c r="K87" s="192"/>
      <c r="L87" s="212"/>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2:70" s="47" customFormat="1" ht="14.25" customHeight="1">
      <c r="B88" s="168"/>
      <c r="C88" s="169"/>
      <c r="D88" s="170"/>
      <c r="E88" s="171"/>
      <c r="I88" s="197"/>
      <c r="J88" s="196"/>
      <c r="K88" s="192"/>
      <c r="L88" s="212"/>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2:70" s="47" customFormat="1" ht="14.25" customHeight="1">
      <c r="B89" s="168"/>
      <c r="C89" s="169"/>
      <c r="D89" s="170"/>
      <c r="E89" s="171"/>
      <c r="I89" s="197"/>
      <c r="J89" s="196"/>
      <c r="K89" s="192"/>
      <c r="L89" s="212"/>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2:70" s="47" customFormat="1" ht="14.25" customHeight="1">
      <c r="B90" s="168"/>
      <c r="C90" s="169"/>
      <c r="D90" s="170"/>
      <c r="E90" s="171"/>
      <c r="I90" s="197"/>
      <c r="J90" s="196"/>
      <c r="K90" s="192"/>
      <c r="L90" s="212"/>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2:70" s="47" customFormat="1" ht="14.25" customHeight="1">
      <c r="B91" s="168"/>
      <c r="C91" s="169"/>
      <c r="D91" s="170"/>
      <c r="E91" s="171"/>
      <c r="I91" s="197"/>
      <c r="J91" s="196"/>
      <c r="K91" s="192"/>
      <c r="L91" s="212"/>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2:70" s="47" customFormat="1" ht="14.25" customHeight="1">
      <c r="B92" s="168"/>
      <c r="C92" s="140"/>
      <c r="I92" s="197"/>
      <c r="J92" s="196"/>
      <c r="K92" s="192"/>
      <c r="L92" s="212"/>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2:70" s="47" customFormat="1" ht="14.25" customHeight="1">
      <c r="C93" s="140"/>
      <c r="I93" s="197"/>
      <c r="J93" s="196"/>
      <c r="K93" s="192"/>
      <c r="L93" s="212"/>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2:70" s="47" customFormat="1" ht="14.25" customHeight="1">
      <c r="C94" s="140"/>
      <c r="I94" s="197"/>
      <c r="J94" s="196"/>
      <c r="K94" s="192"/>
      <c r="L94" s="212"/>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2:70" s="47" customFormat="1" ht="14.25" customHeight="1">
      <c r="C95" s="140"/>
      <c r="I95" s="197"/>
      <c r="J95" s="196"/>
      <c r="K95" s="192"/>
      <c r="L95" s="212"/>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2:70" s="47" customFormat="1" ht="14.25" customHeight="1">
      <c r="C96" s="140"/>
      <c r="I96" s="197"/>
      <c r="J96" s="196"/>
      <c r="K96" s="192"/>
      <c r="L96" s="212"/>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2:70" s="47" customFormat="1" ht="14.25" customHeight="1">
      <c r="C97" s="140"/>
      <c r="I97" s="197"/>
      <c r="J97" s="196"/>
      <c r="K97" s="192"/>
      <c r="L97" s="212"/>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2:70" s="47" customFormat="1" ht="14.25" customHeight="1">
      <c r="C98" s="140"/>
      <c r="I98" s="197"/>
      <c r="J98" s="196"/>
      <c r="K98" s="192"/>
      <c r="L98" s="212"/>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2:70" s="47" customFormat="1" ht="14.25" customHeight="1">
      <c r="C99" s="140"/>
      <c r="I99" s="197"/>
      <c r="J99" s="196"/>
      <c r="K99" s="192"/>
      <c r="L99" s="21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2:70" s="47" customFormat="1" ht="14.25" customHeight="1">
      <c r="C100" s="140"/>
      <c r="I100" s="197"/>
      <c r="J100" s="196"/>
      <c r="K100" s="192"/>
      <c r="L100" s="212"/>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2:70" s="47" customFormat="1" ht="14.25" customHeight="1">
      <c r="C101" s="140"/>
      <c r="I101" s="197"/>
      <c r="J101" s="196"/>
      <c r="K101" s="192"/>
      <c r="L101" s="212"/>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2:70" s="47" customFormat="1" ht="14.25" customHeight="1">
      <c r="C102" s="140"/>
      <c r="I102" s="197"/>
      <c r="J102" s="196"/>
      <c r="K102" s="192"/>
      <c r="L102" s="212"/>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2:70" s="47" customFormat="1" ht="14.25" customHeight="1">
      <c r="B103" s="175"/>
      <c r="C103" s="140"/>
      <c r="I103" s="197"/>
      <c r="J103" s="196"/>
      <c r="K103" s="192"/>
      <c r="L103" s="212"/>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2:70" s="47" customFormat="1" ht="14.25" customHeight="1">
      <c r="C104" s="140"/>
      <c r="I104" s="197"/>
      <c r="J104" s="196"/>
      <c r="K104" s="192"/>
      <c r="L104" s="212"/>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2:70" s="47" customFormat="1" ht="14.25" customHeight="1">
      <c r="C105" s="140"/>
      <c r="I105" s="197"/>
      <c r="J105" s="196"/>
      <c r="K105" s="192"/>
      <c r="L105" s="212"/>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2:70" s="47" customFormat="1" ht="14.25" customHeight="1">
      <c r="C106" s="140"/>
      <c r="I106" s="197"/>
      <c r="J106" s="196"/>
      <c r="K106" s="192"/>
      <c r="L106" s="212"/>
      <c r="M106" s="39"/>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2:70" s="47" customFormat="1" ht="14.25" customHeight="1">
      <c r="C107" s="140"/>
      <c r="I107" s="197"/>
      <c r="J107" s="196"/>
      <c r="K107" s="192"/>
      <c r="L107" s="212"/>
      <c r="M107" s="39"/>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2:70" s="47" customFormat="1" ht="14.25" customHeight="1">
      <c r="C108" s="140"/>
      <c r="I108" s="197"/>
      <c r="J108" s="196"/>
      <c r="K108" s="192"/>
      <c r="L108" s="212"/>
      <c r="M108" s="39"/>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2:70" s="47" customFormat="1" ht="14.25" customHeight="1">
      <c r="C109" s="140"/>
      <c r="I109" s="197"/>
      <c r="J109" s="196"/>
      <c r="K109" s="192"/>
      <c r="L109" s="212"/>
      <c r="M109" s="39"/>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2:70" s="47" customFormat="1" ht="14.25" customHeight="1">
      <c r="C110" s="140"/>
      <c r="I110" s="197"/>
      <c r="J110" s="196"/>
      <c r="K110" s="192"/>
      <c r="L110" s="212"/>
      <c r="M110" s="39"/>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2:70" s="47" customFormat="1" ht="14.25" customHeight="1">
      <c r="C111" s="140"/>
      <c r="I111" s="197"/>
      <c r="J111" s="196"/>
      <c r="K111" s="192"/>
      <c r="L111" s="212"/>
      <c r="M111" s="39"/>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2:70" s="47" customFormat="1" ht="14.25" customHeight="1">
      <c r="C112" s="140"/>
      <c r="I112" s="197"/>
      <c r="J112" s="196"/>
      <c r="K112" s="192"/>
      <c r="L112" s="212"/>
      <c r="M112" s="39"/>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3:70" s="47" customFormat="1" ht="14.25" customHeight="1">
      <c r="C113" s="140"/>
      <c r="I113" s="197"/>
      <c r="J113" s="196"/>
      <c r="K113" s="192"/>
      <c r="L113" s="212"/>
      <c r="M113" s="39"/>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3:70" s="47" customFormat="1" ht="15">
      <c r="C114" s="140"/>
      <c r="I114" s="1"/>
      <c r="J114" s="1"/>
      <c r="K114" s="1"/>
      <c r="L114" s="212"/>
      <c r="M114" s="39"/>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3:70" s="47" customFormat="1">
      <c r="C115" s="140"/>
      <c r="I115" s="39"/>
      <c r="J115" s="39"/>
      <c r="K115" s="39"/>
      <c r="L115" s="36"/>
      <c r="M115" s="39"/>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3:70" s="47" customFormat="1">
      <c r="C116" s="140"/>
      <c r="I116" s="39"/>
      <c r="J116" s="39"/>
      <c r="K116" s="39"/>
      <c r="L116" s="214"/>
      <c r="M116" s="39"/>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3:70" s="47" customFormat="1">
      <c r="C117" s="140"/>
      <c r="I117" s="1"/>
      <c r="J117" s="1"/>
      <c r="K117" s="1"/>
      <c r="L117" s="1"/>
      <c r="M117" s="39"/>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3:70" s="47" customFormat="1">
      <c r="C118" s="140"/>
      <c r="I118" s="1"/>
      <c r="J118" s="1"/>
      <c r="K118" s="1"/>
      <c r="L118" s="1"/>
      <c r="M118" s="39"/>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3:70" s="47" customFormat="1">
      <c r="C119" s="140"/>
      <c r="I119" s="1"/>
      <c r="J119" s="1"/>
      <c r="K119" s="1"/>
      <c r="L119" s="1"/>
      <c r="M119" s="3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3:70" s="47" customFormat="1">
      <c r="C120" s="140"/>
      <c r="I120" s="1"/>
      <c r="J120" s="1"/>
      <c r="K120" s="1"/>
      <c r="L120" s="1"/>
      <c r="M120" s="39"/>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3:70" s="47" customFormat="1">
      <c r="C121" s="140"/>
      <c r="I121" s="1"/>
      <c r="J121" s="1"/>
      <c r="K121" s="1"/>
      <c r="L121" s="1"/>
      <c r="M121" s="39"/>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3:70" s="47" customFormat="1">
      <c r="C122" s="140"/>
      <c r="I122" s="1"/>
      <c r="J122" s="1"/>
      <c r="K122" s="1"/>
      <c r="L122" s="1"/>
      <c r="M122" s="39"/>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3:70" s="47" customFormat="1">
      <c r="C123" s="140"/>
      <c r="I123" s="1"/>
      <c r="J123" s="1"/>
      <c r="K123" s="1"/>
      <c r="L123" s="1"/>
      <c r="M123" s="39"/>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3:70" s="47" customFormat="1">
      <c r="C124" s="140"/>
      <c r="I124" s="1"/>
      <c r="J124" s="1"/>
      <c r="K124" s="1"/>
      <c r="L124" s="1"/>
      <c r="M124" s="39"/>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3:70" s="47" customFormat="1">
      <c r="C125" s="140"/>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3:70" s="47" customFormat="1">
      <c r="C126" s="140"/>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3:70" s="47" customFormat="1">
      <c r="C127" s="140"/>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3:70" s="47" customFormat="1">
      <c r="C128" s="140"/>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3:70" s="47" customFormat="1">
      <c r="C129" s="140"/>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3:70" s="47" customFormat="1">
      <c r="C130" s="140"/>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3:70" s="47" customFormat="1" ht="12">
      <c r="C131" s="140"/>
      <c r="I131" s="39"/>
      <c r="J131" s="39"/>
      <c r="K131" s="39"/>
      <c r="L131" s="21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3:70" s="47" customFormat="1" ht="12">
      <c r="C132" s="140"/>
      <c r="I132" s="216"/>
      <c r="J132" s="217"/>
      <c r="K132" s="217"/>
      <c r="L132" s="218"/>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3:70" s="47" customFormat="1">
      <c r="C133" s="140"/>
      <c r="I133" s="216"/>
      <c r="J133" s="217"/>
      <c r="K133" s="217"/>
      <c r="L133" s="219"/>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3:70" s="47" customFormat="1">
      <c r="C134" s="140"/>
      <c r="I134" s="220"/>
      <c r="J134" s="221"/>
      <c r="K134" s="221"/>
      <c r="L134" s="219"/>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3:70" s="47" customFormat="1">
      <c r="C135" s="140"/>
      <c r="I135" s="220"/>
      <c r="J135" s="221"/>
      <c r="K135" s="221"/>
      <c r="L135" s="222"/>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3:70" s="47" customFormat="1">
      <c r="C136" s="140"/>
      <c r="I136" s="220"/>
      <c r="J136" s="221"/>
      <c r="K136" s="221"/>
      <c r="L136" s="222"/>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3:70" s="47" customFormat="1">
      <c r="C137" s="140"/>
      <c r="I137" s="220"/>
      <c r="J137" s="221"/>
      <c r="K137" s="221"/>
      <c r="L137" s="222"/>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3:70" s="47" customFormat="1">
      <c r="C138" s="140"/>
      <c r="I138" s="220"/>
      <c r="J138" s="221"/>
      <c r="K138" s="221"/>
      <c r="L138" s="222"/>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3:70" s="47" customFormat="1">
      <c r="C139" s="140"/>
      <c r="I139" s="220"/>
      <c r="J139" s="221"/>
      <c r="K139" s="221"/>
      <c r="L139" s="222"/>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3:70" s="47" customFormat="1" ht="12" thickBot="1">
      <c r="C140" s="140"/>
      <c r="I140" s="223"/>
      <c r="J140" s="224"/>
      <c r="K140" s="224"/>
      <c r="L140" s="222"/>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3:70" s="47" customFormat="1" ht="12.75" thickTop="1" thickBot="1">
      <c r="C141" s="140"/>
      <c r="I141" s="1"/>
      <c r="J141" s="1"/>
      <c r="K141" s="1"/>
      <c r="L141" s="225"/>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3:70" s="47" customFormat="1" ht="12" thickTop="1">
      <c r="C142" s="140"/>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3:70" s="47" customFormat="1">
      <c r="C143" s="140"/>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3:70" s="47" customFormat="1">
      <c r="C144" s="140"/>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3:70" s="47" customFormat="1">
      <c r="C145" s="140"/>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3:70" s="47" customFormat="1">
      <c r="C146" s="140"/>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3:70" s="47" customFormat="1">
      <c r="C147" s="140"/>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3:70" s="47" customFormat="1">
      <c r="C148" s="140"/>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3:70" s="47" customFormat="1">
      <c r="C149" s="140"/>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3:70" s="47" customFormat="1">
      <c r="C150" s="140"/>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3:70" s="47" customFormat="1">
      <c r="C151" s="140"/>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3:70" s="47" customFormat="1">
      <c r="C152" s="14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3:70" s="47" customFormat="1">
      <c r="C153" s="140"/>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3:70" s="47" customFormat="1">
      <c r="C154" s="140"/>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3:70" s="47" customFormat="1">
      <c r="C155" s="140"/>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3:70" s="47" customFormat="1">
      <c r="C156" s="14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3:70" s="47" customFormat="1">
      <c r="C157" s="140"/>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3:70" s="47" customFormat="1">
      <c r="C158" s="140"/>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3:70" s="47" customFormat="1">
      <c r="C159" s="140"/>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3:70" s="47" customFormat="1">
      <c r="C160" s="14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3:70" s="47" customFormat="1">
      <c r="C161" s="14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3:70" s="47" customFormat="1">
      <c r="C162" s="14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3:70" s="47" customFormat="1">
      <c r="C163" s="14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3:70" s="47" customFormat="1">
      <c r="C164" s="14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3:70" s="47" customFormat="1">
      <c r="C165" s="14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3:70" s="47" customFormat="1">
      <c r="C166" s="140"/>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3:70" s="47" customFormat="1">
      <c r="C167" s="140"/>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3:70" s="47" customFormat="1">
      <c r="C168" s="140"/>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3:70" s="47" customFormat="1">
      <c r="C169" s="140"/>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3:70" s="47" customFormat="1">
      <c r="C170" s="14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3:70" s="47" customFormat="1">
      <c r="C171" s="140"/>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3:70" s="47" customFormat="1">
      <c r="C172" s="14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3:70" s="47" customFormat="1">
      <c r="C173" s="140"/>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3:70" s="47" customFormat="1">
      <c r="C174" s="140"/>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3:70" s="47" customFormat="1">
      <c r="C175" s="140"/>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3:70" s="47" customFormat="1">
      <c r="C176" s="140"/>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3:70" s="47" customFormat="1">
      <c r="C177" s="140"/>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3:70" s="47" customFormat="1">
      <c r="C178" s="140"/>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3:70" s="47" customFormat="1">
      <c r="C179" s="140"/>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3:70" s="47" customFormat="1">
      <c r="C180" s="140"/>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3:70" s="47" customFormat="1">
      <c r="C181" s="140"/>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3:70" s="47" customFormat="1">
      <c r="C182" s="140"/>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3:70" s="47" customFormat="1">
      <c r="C183" s="140"/>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3:70" s="47" customFormat="1">
      <c r="C184" s="140"/>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3:70" s="47" customFormat="1">
      <c r="C185" s="140"/>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3:70" s="47" customFormat="1">
      <c r="C186" s="140"/>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3:70" s="47" customFormat="1">
      <c r="C187" s="140"/>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3:70" s="47" customFormat="1">
      <c r="C188" s="140"/>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3:70" s="47" customFormat="1">
      <c r="C189" s="140"/>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3:70" s="47" customFormat="1">
      <c r="C190" s="140"/>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3:70" s="47" customFormat="1">
      <c r="C191" s="140"/>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3:70" s="47" customFormat="1">
      <c r="C192" s="140"/>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3:70" s="47" customFormat="1">
      <c r="C193" s="140"/>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3:70" s="47" customFormat="1">
      <c r="C194" s="140"/>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3:70" s="47" customFormat="1">
      <c r="C195" s="140"/>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3:70" s="47" customFormat="1">
      <c r="C196" s="140"/>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3:70" s="47" customFormat="1">
      <c r="C197" s="140"/>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3:70" s="47" customFormat="1">
      <c r="C198" s="140"/>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3:70" s="47" customFormat="1">
      <c r="C199" s="140"/>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3:70" s="47" customFormat="1">
      <c r="C200" s="140"/>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3:70" s="47" customFormat="1">
      <c r="C201" s="140"/>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3:70" s="47" customFormat="1">
      <c r="C202" s="140"/>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3:70" s="47" customFormat="1">
      <c r="C203" s="140"/>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3:70" s="47" customFormat="1">
      <c r="C204" s="140"/>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3:70" s="47" customFormat="1">
      <c r="C205" s="140"/>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3:70" s="47" customFormat="1">
      <c r="C206" s="140"/>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3:70" s="47" customFormat="1">
      <c r="C207" s="140"/>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3:70" s="47" customFormat="1">
      <c r="C208" s="140"/>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3:70" s="47" customFormat="1">
      <c r="C209" s="140"/>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3:70" s="47" customFormat="1">
      <c r="C210" s="140"/>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3:70" s="47" customFormat="1">
      <c r="C211" s="140"/>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3:70" s="47" customFormat="1">
      <c r="C212" s="140"/>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3:70" s="47" customFormat="1">
      <c r="C213" s="140"/>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3:70" s="47" customFormat="1">
      <c r="C214" s="140"/>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3:70" s="47" customFormat="1">
      <c r="C215" s="140"/>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3:70" s="47" customFormat="1">
      <c r="C216" s="140"/>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3:70" s="47" customFormat="1">
      <c r="C217" s="140"/>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3:70" s="47" customFormat="1">
      <c r="C218" s="140"/>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3:70" s="47" customFormat="1">
      <c r="C219" s="140"/>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3:70" s="47" customFormat="1">
      <c r="C220" s="140"/>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3:70" s="47" customFormat="1">
      <c r="C221" s="140"/>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3:70" s="47" customFormat="1">
      <c r="C222" s="140"/>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3:70" s="47" customFormat="1">
      <c r="C223" s="140"/>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3:70" s="47" customFormat="1">
      <c r="C224" s="140"/>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3:70" s="47" customFormat="1">
      <c r="C225" s="140"/>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3:70" s="47" customFormat="1">
      <c r="C226" s="140"/>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3:70" s="47" customFormat="1">
      <c r="C227" s="140"/>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3:70" s="47" customFormat="1">
      <c r="C228" s="140"/>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3:70" s="47" customFormat="1">
      <c r="C229" s="14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3:70" s="47" customFormat="1">
      <c r="C230" s="14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3:70" s="47" customFormat="1">
      <c r="C231" s="14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3:70" s="47" customFormat="1">
      <c r="C232" s="14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3:70" s="47" customFormat="1">
      <c r="C233" s="14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3:70" s="47" customFormat="1">
      <c r="C234" s="14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3:70" s="47" customFormat="1">
      <c r="C235" s="140"/>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3:70" s="47" customFormat="1">
      <c r="C236" s="14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3:70" s="47" customFormat="1">
      <c r="C237" s="14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3:70" s="47" customFormat="1">
      <c r="C238" s="14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3:70" s="47" customFormat="1">
      <c r="C239" s="140"/>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3:70" s="47" customFormat="1">
      <c r="C240" s="140"/>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3:70" s="47" customFormat="1">
      <c r="C241" s="140"/>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3:70" s="47" customFormat="1">
      <c r="C242" s="140"/>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3:70" s="47" customFormat="1">
      <c r="C243" s="140"/>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3:70" s="47" customFormat="1">
      <c r="C244" s="140"/>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3:70" s="47" customFormat="1">
      <c r="C245" s="140"/>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3:70" s="47" customFormat="1">
      <c r="C246" s="140"/>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3:70" s="47" customFormat="1">
      <c r="C247" s="140"/>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3:70" s="47" customFormat="1">
      <c r="C248" s="140"/>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3:70" s="47" customFormat="1">
      <c r="C249" s="140"/>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3:70" s="47" customFormat="1">
      <c r="C250" s="140"/>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3:70" s="47" customFormat="1">
      <c r="C251" s="140"/>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3:70" s="47" customFormat="1">
      <c r="C252" s="140"/>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3:70" s="47" customFormat="1">
      <c r="C253" s="140"/>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3:70" s="47" customFormat="1">
      <c r="C254" s="140"/>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3:70" s="47" customFormat="1">
      <c r="C255" s="140"/>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3:70" s="47" customFormat="1">
      <c r="C256" s="140"/>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3:70" s="47" customFormat="1">
      <c r="C257" s="140"/>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3:70" s="47" customFormat="1">
      <c r="C258" s="140"/>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3:70" s="47" customFormat="1">
      <c r="C259" s="140"/>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3:70" s="47" customFormat="1">
      <c r="C260" s="140"/>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3:70" s="47" customFormat="1">
      <c r="C261" s="140"/>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3:70" s="47" customFormat="1">
      <c r="C262" s="140"/>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3:70" s="47" customFormat="1">
      <c r="C263" s="140"/>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3:70" s="47" customFormat="1">
      <c r="C264" s="140"/>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3:70" s="47" customFormat="1">
      <c r="C265" s="140"/>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3:70" s="47" customFormat="1">
      <c r="C266" s="140"/>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3:70" s="47" customFormat="1">
      <c r="C267" s="140"/>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3:70" s="47" customFormat="1">
      <c r="C268" s="140"/>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3:70" s="47" customFormat="1">
      <c r="C269" s="140"/>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3:70" s="47" customFormat="1">
      <c r="C270" s="140"/>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1" spans="3:70" s="47" customFormat="1">
      <c r="C271" s="140"/>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row>
    <row r="272" spans="3:70" s="47" customFormat="1">
      <c r="C272" s="140"/>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row>
    <row r="273" spans="3:70" s="47" customFormat="1">
      <c r="C273" s="140"/>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3:70" s="47" customFormat="1">
      <c r="C274" s="140"/>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3:70" s="47" customFormat="1">
      <c r="C275" s="140"/>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3:70" s="47" customFormat="1">
      <c r="C276" s="140"/>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3:70" s="47" customFormat="1">
      <c r="C277" s="140"/>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3:70" s="47" customFormat="1">
      <c r="C278" s="140"/>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3:70" s="47" customFormat="1">
      <c r="C279" s="140"/>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0" spans="3:70" s="47" customFormat="1">
      <c r="C280" s="14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row>
    <row r="281" spans="3:70" s="47" customFormat="1">
      <c r="C281" s="140"/>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row>
    <row r="282" spans="3:70" s="47" customFormat="1">
      <c r="C282" s="140"/>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3:70" s="47" customFormat="1">
      <c r="C283" s="140"/>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3:70" s="47" customFormat="1">
      <c r="C284" s="140"/>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5" spans="3:70" s="47" customFormat="1">
      <c r="C285" s="140"/>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row>
    <row r="286" spans="3:70" s="47" customFormat="1">
      <c r="C286" s="140"/>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row>
    <row r="287" spans="3:70" s="47" customFormat="1">
      <c r="C287" s="140"/>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3:70" s="47" customFormat="1">
      <c r="C288" s="140"/>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3:70" s="47" customFormat="1">
      <c r="C289" s="140"/>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3:70" s="47" customFormat="1">
      <c r="C290" s="140"/>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1" spans="3:70" s="47" customFormat="1">
      <c r="C291" s="140"/>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row>
    <row r="292" spans="3:70" s="47" customFormat="1">
      <c r="C292" s="140"/>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row>
    <row r="293" spans="3:70" s="47" customFormat="1">
      <c r="C293" s="140"/>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3:70" s="47" customFormat="1">
      <c r="C294" s="140"/>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3:70" s="47" customFormat="1">
      <c r="C295" s="140"/>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3:70" s="47" customFormat="1">
      <c r="C296" s="140"/>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3:70" s="47" customFormat="1">
      <c r="C297" s="140"/>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3:70" s="47" customFormat="1">
      <c r="C298" s="140"/>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3:70" s="47" customFormat="1">
      <c r="C299" s="140"/>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0" spans="3:70" s="47" customFormat="1">
      <c r="C300" s="140"/>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row>
    <row r="301" spans="3:70" s="47" customFormat="1">
      <c r="C301" s="140"/>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3:70" s="47" customFormat="1">
      <c r="C302" s="140"/>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3:70" s="47" customFormat="1">
      <c r="C303" s="140"/>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3:70" s="47" customFormat="1">
      <c r="C304" s="140"/>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3:70" s="47" customFormat="1">
      <c r="C305" s="140"/>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3:70" s="47" customFormat="1">
      <c r="C306" s="140"/>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3:70" s="47" customFormat="1">
      <c r="C307" s="140"/>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3:70" s="47" customFormat="1">
      <c r="C308" s="140"/>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3:70" s="47" customFormat="1">
      <c r="C309" s="140"/>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3:70" s="47" customFormat="1">
      <c r="C310" s="140"/>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1" spans="3:70" s="47" customFormat="1">
      <c r="C311" s="140"/>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row>
    <row r="312" spans="3:70" s="47" customFormat="1">
      <c r="C312" s="140"/>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3:70" s="47" customFormat="1">
      <c r="C313" s="140"/>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3:70" s="47" customFormat="1">
      <c r="C314" s="140"/>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3:70" s="47" customFormat="1">
      <c r="C315" s="140"/>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3:70" s="47" customFormat="1">
      <c r="C316" s="140"/>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3:70" s="47" customFormat="1">
      <c r="C317" s="140"/>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3:70" s="47" customFormat="1">
      <c r="C318" s="140"/>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3:70" s="47" customFormat="1">
      <c r="C319" s="140"/>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3:70" s="47" customFormat="1">
      <c r="C320" s="140"/>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3:70" s="47" customFormat="1">
      <c r="C321" s="140"/>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3:70" s="47" customFormat="1">
      <c r="C322" s="140"/>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3:70" s="47" customFormat="1">
      <c r="C323" s="140"/>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3:70" s="47" customFormat="1">
      <c r="C324" s="140"/>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3:70" s="47" customFormat="1">
      <c r="C325" s="140"/>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3:70" s="47" customFormat="1">
      <c r="C326" s="140"/>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3:70" s="47" customFormat="1">
      <c r="C327" s="140"/>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3:70" s="47" customFormat="1">
      <c r="C328" s="140"/>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3:70" s="47" customFormat="1">
      <c r="C329" s="140"/>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3:70" s="47" customFormat="1">
      <c r="C330" s="140"/>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3:70" s="47" customFormat="1">
      <c r="C331" s="140"/>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3:70" s="47" customFormat="1">
      <c r="C332" s="140"/>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row r="333" spans="3:70" s="47" customFormat="1">
      <c r="C333" s="140"/>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row>
    <row r="334" spans="3:70" s="47" customFormat="1">
      <c r="C334" s="140"/>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3:70" s="47" customFormat="1">
      <c r="C335" s="140"/>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row>
    <row r="336" spans="3:70" s="47" customFormat="1">
      <c r="C336" s="140"/>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3:70" s="47" customFormat="1">
      <c r="C337" s="140"/>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3:70" s="47" customFormat="1">
      <c r="C338" s="140"/>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3:70" s="47" customFormat="1">
      <c r="C339" s="140"/>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3:70" s="47" customFormat="1">
      <c r="C340" s="140"/>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3:70" s="47" customFormat="1">
      <c r="C341" s="140"/>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3:70" s="47" customFormat="1">
      <c r="C342" s="140"/>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3:70" s="47" customFormat="1">
      <c r="C343" s="140"/>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3:70" s="47" customFormat="1">
      <c r="C344" s="140"/>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3:70" s="47" customFormat="1">
      <c r="C345" s="140"/>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3:70" s="47" customFormat="1">
      <c r="C346" s="140"/>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3:70" s="47" customFormat="1">
      <c r="C347" s="140"/>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3:70" s="47" customFormat="1">
      <c r="C348" s="140"/>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3:70" s="47" customFormat="1">
      <c r="C349" s="140"/>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3:70" s="47" customFormat="1">
      <c r="C350" s="140"/>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3:70" s="47" customFormat="1">
      <c r="C351" s="140"/>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3:70" s="47" customFormat="1">
      <c r="C352" s="140"/>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row>
    <row r="353" spans="3:70" s="47" customFormat="1">
      <c r="C353" s="140"/>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row>
    <row r="354" spans="3:70" s="47" customFormat="1">
      <c r="C354" s="140"/>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3:70" s="47" customFormat="1">
      <c r="C355" s="140"/>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3:70" s="47" customFormat="1">
      <c r="C356" s="140"/>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3:70" s="47" customFormat="1">
      <c r="C357" s="140"/>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3:70" s="47" customFormat="1">
      <c r="C358" s="140"/>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row>
    <row r="359" spans="3:70" s="47" customFormat="1">
      <c r="C359" s="140"/>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3:70" s="47" customFormat="1">
      <c r="C360" s="140"/>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3:70" s="47" customFormat="1">
      <c r="C361" s="140"/>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3:70" s="47" customFormat="1">
      <c r="C362" s="140"/>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3:70" s="47" customFormat="1">
      <c r="C363" s="140"/>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3:70" s="47" customFormat="1">
      <c r="C364" s="140"/>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3:70" s="47" customFormat="1">
      <c r="C365" s="140"/>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3:70" s="47" customFormat="1">
      <c r="C366" s="140"/>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3:70" s="47" customFormat="1">
      <c r="C367" s="140"/>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row>
    <row r="368" spans="3:70" s="47" customFormat="1">
      <c r="C368" s="140"/>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3:70" s="47" customFormat="1">
      <c r="C369" s="140"/>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3:70" s="47" customFormat="1">
      <c r="C370" s="140"/>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3:70" s="47" customFormat="1">
      <c r="C371" s="140"/>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3:70" s="47" customFormat="1">
      <c r="C372" s="140"/>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3:70" s="47" customFormat="1">
      <c r="C373" s="140"/>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3:70" s="47" customFormat="1">
      <c r="C374" s="140"/>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3:70" s="47" customFormat="1">
      <c r="C375" s="140"/>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3:70" s="47" customFormat="1">
      <c r="C376" s="140"/>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3:70" s="47" customFormat="1">
      <c r="C377" s="140"/>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3:70" s="47" customFormat="1">
      <c r="C378" s="140"/>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3:70" s="47" customFormat="1">
      <c r="C379" s="140"/>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3:70" s="47" customFormat="1">
      <c r="C380" s="140"/>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3:70" s="47" customFormat="1">
      <c r="C381" s="140"/>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3:70" s="47" customFormat="1">
      <c r="C382" s="140"/>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row r="383" spans="3:70" s="47" customFormat="1">
      <c r="C383" s="140"/>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row>
    <row r="384" spans="3:70" s="47" customFormat="1">
      <c r="C384" s="140"/>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row>
    <row r="385" spans="3:70" s="47" customFormat="1">
      <c r="C385" s="140"/>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row>
    <row r="386" spans="3:70" s="47" customFormat="1">
      <c r="C386" s="140"/>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row>
    <row r="387" spans="3:70" s="47" customFormat="1">
      <c r="C387" s="140"/>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row>
    <row r="388" spans="3:70" s="47" customFormat="1">
      <c r="C388" s="140"/>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row>
    <row r="389" spans="3:70" s="47" customFormat="1">
      <c r="C389" s="140"/>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row>
    <row r="390" spans="3:70" s="47" customFormat="1">
      <c r="C390" s="140"/>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row>
    <row r="391" spans="3:70" s="47" customFormat="1">
      <c r="C391" s="140"/>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row>
    <row r="392" spans="3:70" s="47" customFormat="1">
      <c r="C392" s="140"/>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row>
    <row r="393" spans="3:70" s="47" customFormat="1">
      <c r="C393" s="140"/>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row>
    <row r="394" spans="3:70" s="47" customFormat="1">
      <c r="C394" s="140"/>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row>
    <row r="395" spans="3:70" s="47" customFormat="1">
      <c r="C395" s="140"/>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row>
    <row r="396" spans="3:70" s="47" customFormat="1">
      <c r="C396" s="140"/>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row>
    <row r="397" spans="3:70" s="47" customFormat="1">
      <c r="C397" s="140"/>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row>
    <row r="398" spans="3:70" s="47" customFormat="1">
      <c r="C398" s="140"/>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row>
    <row r="399" spans="3:70" s="47" customFormat="1">
      <c r="C399" s="140"/>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row>
    <row r="400" spans="3:70" s="47" customFormat="1">
      <c r="C400" s="140"/>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row>
    <row r="401" spans="2:70" s="47" customFormat="1">
      <c r="C401" s="140"/>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row>
    <row r="402" spans="2:70" s="47" customFormat="1">
      <c r="C402" s="140"/>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row>
    <row r="403" spans="2:70" s="47" customFormat="1">
      <c r="C403" s="140"/>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row>
    <row r="404" spans="2:70" s="47" customFormat="1">
      <c r="C404" s="140"/>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row>
    <row r="405" spans="2:70" s="1" customFormat="1">
      <c r="B405" s="47"/>
      <c r="C405" s="140"/>
      <c r="D405" s="47"/>
      <c r="E405" s="47"/>
    </row>
    <row r="406" spans="2:70" s="1" customFormat="1">
      <c r="B406" s="47"/>
      <c r="C406" s="140"/>
      <c r="D406" s="47"/>
      <c r="E406" s="47"/>
    </row>
    <row r="407" spans="2:70" s="1" customFormat="1">
      <c r="B407" s="47"/>
      <c r="C407" s="140"/>
      <c r="D407" s="47"/>
      <c r="E407" s="47"/>
    </row>
    <row r="408" spans="2:70" s="1" customFormat="1">
      <c r="B408" s="47"/>
      <c r="C408" s="140"/>
      <c r="D408" s="47"/>
      <c r="E408" s="47"/>
    </row>
    <row r="409" spans="2:70" s="1" customFormat="1">
      <c r="B409" s="47"/>
      <c r="C409" s="140"/>
      <c r="D409" s="47"/>
      <c r="E409" s="47"/>
    </row>
    <row r="410" spans="2:70" s="1" customFormat="1">
      <c r="B410" s="47"/>
      <c r="C410" s="140"/>
      <c r="D410" s="47"/>
      <c r="E410" s="47"/>
    </row>
    <row r="411" spans="2:70" s="1" customFormat="1">
      <c r="B411" s="47"/>
      <c r="C411" s="140"/>
      <c r="D411" s="47"/>
      <c r="E411" s="47"/>
    </row>
    <row r="412" spans="2:70" s="1" customFormat="1">
      <c r="B412" s="47"/>
      <c r="C412" s="140"/>
      <c r="D412" s="47"/>
      <c r="E412" s="47"/>
    </row>
    <row r="413" spans="2:70" s="1" customFormat="1">
      <c r="B413" s="47"/>
      <c r="C413" s="140"/>
      <c r="D413" s="47"/>
      <c r="E413" s="47"/>
    </row>
    <row r="414" spans="2:70" s="1" customFormat="1">
      <c r="B414" s="47"/>
      <c r="C414" s="140"/>
      <c r="D414" s="47"/>
      <c r="E414" s="47"/>
    </row>
    <row r="415" spans="2:70" s="1" customFormat="1">
      <c r="B415" s="47"/>
      <c r="C415" s="140"/>
      <c r="D415" s="47"/>
      <c r="E415" s="47"/>
    </row>
    <row r="416" spans="2:70" s="1" customFormat="1">
      <c r="B416" s="47"/>
      <c r="C416" s="140"/>
      <c r="D416" s="47"/>
      <c r="E416" s="47"/>
    </row>
    <row r="417" spans="2:5" s="1" customFormat="1">
      <c r="B417" s="47"/>
      <c r="C417" s="140"/>
      <c r="D417" s="47"/>
      <c r="E417" s="47"/>
    </row>
    <row r="418" spans="2:5" s="1" customFormat="1">
      <c r="B418" s="47"/>
      <c r="C418" s="140"/>
      <c r="D418" s="47"/>
      <c r="E418" s="47"/>
    </row>
    <row r="419" spans="2:5" s="1" customFormat="1">
      <c r="B419" s="47"/>
      <c r="C419" s="36"/>
    </row>
    <row r="420" spans="2:5" s="1" customFormat="1">
      <c r="C420" s="36"/>
    </row>
    <row r="421" spans="2:5" s="1" customFormat="1">
      <c r="C421" s="36"/>
    </row>
    <row r="422" spans="2:5" s="1" customFormat="1">
      <c r="C422" s="36"/>
    </row>
    <row r="423" spans="2:5" s="1" customFormat="1">
      <c r="C423" s="36"/>
    </row>
    <row r="424" spans="2:5" s="1" customFormat="1">
      <c r="C424" s="36"/>
    </row>
    <row r="425" spans="2:5" s="1" customFormat="1">
      <c r="C425" s="36"/>
    </row>
    <row r="426" spans="2:5" s="1" customFormat="1">
      <c r="C426" s="36"/>
    </row>
    <row r="427" spans="2:5" s="1" customFormat="1">
      <c r="C427" s="36"/>
    </row>
    <row r="428" spans="2:5" s="1" customFormat="1">
      <c r="C428" s="36"/>
    </row>
    <row r="429" spans="2:5" s="1" customFormat="1">
      <c r="C429" s="36"/>
    </row>
    <row r="430" spans="2:5" s="1" customFormat="1">
      <c r="C430" s="36"/>
    </row>
    <row r="431" spans="2:5" s="1" customFormat="1">
      <c r="C431" s="36"/>
    </row>
    <row r="432" spans="2:5" s="1" customFormat="1">
      <c r="C432" s="36"/>
    </row>
    <row r="433" spans="3:3" s="1" customFormat="1">
      <c r="C433" s="36"/>
    </row>
    <row r="434" spans="3:3" s="1" customFormat="1">
      <c r="C434" s="36"/>
    </row>
    <row r="435" spans="3:3" s="1" customFormat="1">
      <c r="C435" s="36"/>
    </row>
    <row r="436" spans="3:3" s="1" customFormat="1">
      <c r="C436" s="36"/>
    </row>
    <row r="437" spans="3:3" s="1" customFormat="1">
      <c r="C437" s="36"/>
    </row>
    <row r="438" spans="3:3" s="1" customFormat="1">
      <c r="C438" s="36"/>
    </row>
    <row r="439" spans="3:3" s="1" customFormat="1">
      <c r="C439" s="36"/>
    </row>
    <row r="440" spans="3:3" s="1" customFormat="1">
      <c r="C440" s="36"/>
    </row>
    <row r="441" spans="3:3" s="1" customFormat="1">
      <c r="C441" s="36"/>
    </row>
    <row r="442" spans="3:3" s="1" customFormat="1">
      <c r="C442" s="36"/>
    </row>
    <row r="443" spans="3:3" s="1" customFormat="1">
      <c r="C443" s="36"/>
    </row>
    <row r="444" spans="3:3" s="1" customFormat="1">
      <c r="C444" s="36"/>
    </row>
    <row r="445" spans="3:3" s="1" customFormat="1">
      <c r="C445" s="36"/>
    </row>
    <row r="446" spans="3:3" s="1" customFormat="1">
      <c r="C446" s="36"/>
    </row>
    <row r="447" spans="3:3" s="1" customFormat="1">
      <c r="C447" s="36"/>
    </row>
    <row r="448" spans="3:3" s="1" customFormat="1">
      <c r="C448" s="36"/>
    </row>
    <row r="449" spans="3:3" s="1" customFormat="1">
      <c r="C449" s="36"/>
    </row>
    <row r="450" spans="3:3" s="1" customFormat="1">
      <c r="C450" s="36"/>
    </row>
    <row r="451" spans="3:3" s="1" customFormat="1">
      <c r="C451" s="36"/>
    </row>
    <row r="452" spans="3:3" s="1" customFormat="1">
      <c r="C452" s="36"/>
    </row>
    <row r="453" spans="3:3" s="1" customFormat="1">
      <c r="C453" s="36"/>
    </row>
    <row r="454" spans="3:3" s="1" customFormat="1">
      <c r="C454" s="36"/>
    </row>
    <row r="455" spans="3:3" s="1" customFormat="1">
      <c r="C455" s="36"/>
    </row>
    <row r="456" spans="3:3" s="1" customFormat="1">
      <c r="C456" s="36"/>
    </row>
    <row r="457" spans="3:3" s="1" customFormat="1">
      <c r="C457" s="36"/>
    </row>
    <row r="458" spans="3:3" s="1" customFormat="1">
      <c r="C458" s="36"/>
    </row>
    <row r="459" spans="3:3" s="1" customFormat="1">
      <c r="C459" s="36"/>
    </row>
    <row r="460" spans="3:3" s="1" customFormat="1">
      <c r="C460" s="36"/>
    </row>
    <row r="461" spans="3:3" s="1" customFormat="1">
      <c r="C461" s="36"/>
    </row>
    <row r="462" spans="3:3" s="1" customFormat="1">
      <c r="C462" s="36"/>
    </row>
    <row r="463" spans="3:3" s="1" customFormat="1">
      <c r="C463" s="36"/>
    </row>
    <row r="464" spans="3:3" s="1" customFormat="1">
      <c r="C464" s="36"/>
    </row>
    <row r="465" spans="3:3" s="1" customFormat="1">
      <c r="C465" s="36"/>
    </row>
    <row r="466" spans="3:3" s="1" customFormat="1">
      <c r="C466" s="36"/>
    </row>
    <row r="467" spans="3:3" s="1" customFormat="1">
      <c r="C467" s="36"/>
    </row>
    <row r="468" spans="3:3" s="1" customFormat="1">
      <c r="C468" s="36"/>
    </row>
    <row r="469" spans="3:3" s="1" customFormat="1">
      <c r="C469" s="36"/>
    </row>
    <row r="470" spans="3:3" s="1" customFormat="1">
      <c r="C470" s="36"/>
    </row>
    <row r="471" spans="3:3" s="1" customFormat="1">
      <c r="C471" s="36"/>
    </row>
    <row r="472" spans="3:3" s="1" customFormat="1">
      <c r="C472" s="36"/>
    </row>
    <row r="473" spans="3:3" s="1" customFormat="1">
      <c r="C473" s="36"/>
    </row>
    <row r="474" spans="3:3" s="1" customFormat="1">
      <c r="C474" s="36"/>
    </row>
    <row r="475" spans="3:3" s="1" customFormat="1">
      <c r="C475" s="36"/>
    </row>
    <row r="476" spans="3:3" s="1" customFormat="1">
      <c r="C476" s="36"/>
    </row>
    <row r="477" spans="3:3" s="1" customFormat="1">
      <c r="C477" s="36"/>
    </row>
    <row r="478" spans="3:3" s="1" customFormat="1">
      <c r="C478" s="36"/>
    </row>
    <row r="479" spans="3:3" s="1" customFormat="1">
      <c r="C479" s="36"/>
    </row>
    <row r="480" spans="3:3" s="1" customFormat="1">
      <c r="C480" s="36"/>
    </row>
    <row r="481" spans="3:3" s="1" customFormat="1">
      <c r="C481" s="36"/>
    </row>
    <row r="482" spans="3:3" s="1" customFormat="1">
      <c r="C482" s="36"/>
    </row>
    <row r="483" spans="3:3" s="1" customFormat="1">
      <c r="C483" s="36"/>
    </row>
    <row r="484" spans="3:3" s="1" customFormat="1">
      <c r="C484" s="36"/>
    </row>
    <row r="485" spans="3:3" s="1" customFormat="1">
      <c r="C485" s="36"/>
    </row>
    <row r="486" spans="3:3" s="1" customFormat="1">
      <c r="C486" s="36"/>
    </row>
    <row r="487" spans="3:3" s="1" customFormat="1">
      <c r="C487" s="36"/>
    </row>
    <row r="488" spans="3:3" s="1" customFormat="1">
      <c r="C488" s="36"/>
    </row>
    <row r="489" spans="3:3" s="1" customFormat="1">
      <c r="C489" s="36"/>
    </row>
    <row r="490" spans="3:3" s="1" customFormat="1">
      <c r="C490" s="36"/>
    </row>
    <row r="491" spans="3:3" s="1" customFormat="1">
      <c r="C491" s="36"/>
    </row>
    <row r="492" spans="3:3" s="1" customFormat="1">
      <c r="C492" s="36"/>
    </row>
    <row r="493" spans="3:3" s="1" customFormat="1">
      <c r="C493" s="36"/>
    </row>
    <row r="494" spans="3:3" s="1" customFormat="1">
      <c r="C494" s="36"/>
    </row>
    <row r="495" spans="3:3" s="1" customFormat="1">
      <c r="C495" s="36"/>
    </row>
    <row r="496" spans="3:3" s="1" customFormat="1">
      <c r="C496" s="36"/>
    </row>
    <row r="497" spans="3:3" s="1" customFormat="1">
      <c r="C497" s="36"/>
    </row>
    <row r="498" spans="3:3" s="1" customFormat="1">
      <c r="C498" s="36"/>
    </row>
    <row r="499" spans="3:3" s="1" customFormat="1">
      <c r="C499" s="36"/>
    </row>
    <row r="500" spans="3:3" s="1" customFormat="1">
      <c r="C500" s="36"/>
    </row>
    <row r="501" spans="3:3" s="1" customFormat="1">
      <c r="C501" s="36"/>
    </row>
    <row r="502" spans="3:3" s="1" customFormat="1">
      <c r="C502" s="36"/>
    </row>
    <row r="503" spans="3:3" s="1" customFormat="1">
      <c r="C503" s="36"/>
    </row>
    <row r="504" spans="3:3" s="1" customFormat="1">
      <c r="C504" s="36"/>
    </row>
    <row r="505" spans="3:3" s="1" customFormat="1">
      <c r="C505" s="36"/>
    </row>
    <row r="506" spans="3:3" s="1" customFormat="1">
      <c r="C506" s="36"/>
    </row>
    <row r="507" spans="3:3" s="1" customFormat="1">
      <c r="C507" s="36"/>
    </row>
    <row r="508" spans="3:3" s="1" customFormat="1">
      <c r="C508" s="36"/>
    </row>
    <row r="509" spans="3:3" s="1" customFormat="1">
      <c r="C509" s="36"/>
    </row>
    <row r="510" spans="3:3" s="1" customFormat="1">
      <c r="C510" s="36"/>
    </row>
    <row r="511" spans="3:3" s="1" customFormat="1">
      <c r="C511" s="36"/>
    </row>
    <row r="512" spans="3:3" s="1" customFormat="1">
      <c r="C512" s="36"/>
    </row>
    <row r="513" spans="3:3" s="1" customFormat="1">
      <c r="C513" s="36"/>
    </row>
    <row r="514" spans="3:3" s="1" customFormat="1">
      <c r="C514" s="36"/>
    </row>
    <row r="515" spans="3:3" s="1" customFormat="1">
      <c r="C515" s="36"/>
    </row>
    <row r="516" spans="3:3" s="1" customFormat="1">
      <c r="C516" s="36"/>
    </row>
    <row r="517" spans="3:3" s="1" customFormat="1">
      <c r="C517" s="36"/>
    </row>
    <row r="518" spans="3:3" s="1" customFormat="1">
      <c r="C518" s="36"/>
    </row>
    <row r="519" spans="3:3" s="1" customFormat="1">
      <c r="C519" s="36"/>
    </row>
    <row r="520" spans="3:3" s="1" customFormat="1">
      <c r="C520" s="36"/>
    </row>
    <row r="521" spans="3:3" s="1" customFormat="1">
      <c r="C521" s="36"/>
    </row>
    <row r="522" spans="3:3" s="1" customFormat="1">
      <c r="C522" s="36"/>
    </row>
    <row r="523" spans="3:3" s="1" customFormat="1">
      <c r="C523" s="36"/>
    </row>
    <row r="524" spans="3:3" s="1" customFormat="1">
      <c r="C524" s="36"/>
    </row>
    <row r="525" spans="3:3" s="1" customFormat="1">
      <c r="C525" s="36"/>
    </row>
    <row r="526" spans="3:3" s="1" customFormat="1">
      <c r="C526" s="36"/>
    </row>
    <row r="527" spans="3:3" s="1" customFormat="1">
      <c r="C527" s="36"/>
    </row>
    <row r="528" spans="3:3" s="1" customFormat="1">
      <c r="C528" s="36"/>
    </row>
    <row r="529" spans="3:3" s="1" customFormat="1">
      <c r="C529" s="36"/>
    </row>
    <row r="530" spans="3:3" s="1" customFormat="1">
      <c r="C530" s="36"/>
    </row>
    <row r="531" spans="3:3" s="1" customFormat="1">
      <c r="C531" s="36"/>
    </row>
    <row r="532" spans="3:3" s="1" customFormat="1">
      <c r="C532" s="36"/>
    </row>
    <row r="533" spans="3:3" s="1" customFormat="1">
      <c r="C533" s="36"/>
    </row>
    <row r="534" spans="3:3" s="1" customFormat="1">
      <c r="C534" s="36"/>
    </row>
    <row r="535" spans="3:3" s="1" customFormat="1">
      <c r="C535" s="36"/>
    </row>
    <row r="536" spans="3:3" s="1" customFormat="1">
      <c r="C536" s="36"/>
    </row>
    <row r="537" spans="3:3" s="1" customFormat="1">
      <c r="C537" s="36"/>
    </row>
    <row r="538" spans="3:3" s="1" customFormat="1">
      <c r="C538" s="36"/>
    </row>
    <row r="539" spans="3:3" s="1" customFormat="1">
      <c r="C539" s="36"/>
    </row>
    <row r="540" spans="3:3" s="1" customFormat="1">
      <c r="C540" s="36"/>
    </row>
    <row r="541" spans="3:3" s="1" customFormat="1">
      <c r="C541" s="36"/>
    </row>
    <row r="542" spans="3:3" s="1" customFormat="1">
      <c r="C542" s="36"/>
    </row>
    <row r="543" spans="3:3" s="1" customFormat="1">
      <c r="C543" s="36"/>
    </row>
    <row r="544" spans="3:3" s="1" customFormat="1">
      <c r="C544" s="36"/>
    </row>
    <row r="545" spans="3:3" s="1" customFormat="1">
      <c r="C545" s="36"/>
    </row>
    <row r="546" spans="3:3" s="1" customFormat="1">
      <c r="C546" s="36"/>
    </row>
    <row r="547" spans="3:3" s="1" customFormat="1">
      <c r="C547" s="36"/>
    </row>
    <row r="548" spans="3:3" s="1" customFormat="1">
      <c r="C548" s="36"/>
    </row>
    <row r="549" spans="3:3" s="1" customFormat="1">
      <c r="C549" s="36"/>
    </row>
    <row r="550" spans="3:3" s="1" customFormat="1">
      <c r="C550" s="36"/>
    </row>
    <row r="551" spans="3:3" s="1" customFormat="1">
      <c r="C551" s="36"/>
    </row>
    <row r="552" spans="3:3" s="1" customFormat="1">
      <c r="C552" s="36"/>
    </row>
    <row r="553" spans="3:3" s="1" customFormat="1">
      <c r="C553" s="36"/>
    </row>
    <row r="554" spans="3:3" s="1" customFormat="1">
      <c r="C554" s="36"/>
    </row>
    <row r="555" spans="3:3" s="1" customFormat="1">
      <c r="C555" s="36"/>
    </row>
    <row r="556" spans="3:3" s="1" customFormat="1">
      <c r="C556" s="36"/>
    </row>
    <row r="557" spans="3:3" s="1" customFormat="1">
      <c r="C557" s="36"/>
    </row>
    <row r="558" spans="3:3" s="1" customFormat="1">
      <c r="C558" s="36"/>
    </row>
    <row r="559" spans="3:3" s="1" customFormat="1">
      <c r="C559" s="36"/>
    </row>
    <row r="560" spans="3:3" s="1" customFormat="1">
      <c r="C560" s="36"/>
    </row>
    <row r="561" spans="3:3" s="1" customFormat="1">
      <c r="C561" s="36"/>
    </row>
    <row r="562" spans="3:3" s="1" customFormat="1">
      <c r="C562" s="36"/>
    </row>
    <row r="563" spans="3:3" s="1" customFormat="1">
      <c r="C563" s="36"/>
    </row>
    <row r="564" spans="3:3" s="1" customFormat="1">
      <c r="C564" s="36"/>
    </row>
    <row r="565" spans="3:3" s="1" customFormat="1">
      <c r="C565" s="36"/>
    </row>
    <row r="566" spans="3:3" s="1" customFormat="1">
      <c r="C566" s="36"/>
    </row>
    <row r="567" spans="3:3" s="1" customFormat="1">
      <c r="C567" s="36"/>
    </row>
    <row r="568" spans="3:3" s="1" customFormat="1">
      <c r="C568" s="36"/>
    </row>
    <row r="569" spans="3:3" s="1" customFormat="1">
      <c r="C569" s="36"/>
    </row>
    <row r="570" spans="3:3" s="1" customFormat="1">
      <c r="C570" s="36"/>
    </row>
    <row r="571" spans="3:3" s="1" customFormat="1">
      <c r="C571" s="36"/>
    </row>
    <row r="572" spans="3:3" s="1" customFormat="1">
      <c r="C572" s="36"/>
    </row>
    <row r="573" spans="3:3" s="1" customFormat="1">
      <c r="C573" s="36"/>
    </row>
    <row r="574" spans="3:3" s="1" customFormat="1">
      <c r="C574" s="36"/>
    </row>
    <row r="575" spans="3:3" s="1" customFormat="1">
      <c r="C575" s="36"/>
    </row>
    <row r="576" spans="3:3" s="1" customFormat="1">
      <c r="C576" s="36"/>
    </row>
    <row r="577" spans="3:3" s="1" customFormat="1">
      <c r="C577" s="36"/>
    </row>
    <row r="578" spans="3:3" s="1" customFormat="1">
      <c r="C578" s="36"/>
    </row>
    <row r="579" spans="3:3" s="1" customFormat="1">
      <c r="C579" s="36"/>
    </row>
    <row r="580" spans="3:3" s="1" customFormat="1">
      <c r="C580" s="36"/>
    </row>
    <row r="581" spans="3:3" s="1" customFormat="1">
      <c r="C581" s="36"/>
    </row>
    <row r="582" spans="3:3" s="1" customFormat="1">
      <c r="C582" s="36"/>
    </row>
    <row r="583" spans="3:3" s="1" customFormat="1">
      <c r="C583" s="36"/>
    </row>
    <row r="584" spans="3:3" s="1" customFormat="1">
      <c r="C584" s="36"/>
    </row>
    <row r="585" spans="3:3" s="1" customFormat="1">
      <c r="C585" s="36"/>
    </row>
    <row r="586" spans="3:3" s="1" customFormat="1">
      <c r="C586" s="36"/>
    </row>
    <row r="587" spans="3:3" s="1" customFormat="1">
      <c r="C587" s="36"/>
    </row>
    <row r="588" spans="3:3" s="1" customFormat="1">
      <c r="C588" s="36"/>
    </row>
    <row r="589" spans="3:3" s="1" customFormat="1">
      <c r="C589" s="36"/>
    </row>
    <row r="590" spans="3:3" s="1" customFormat="1">
      <c r="C590" s="36"/>
    </row>
    <row r="591" spans="3:3" s="1" customFormat="1">
      <c r="C591" s="36"/>
    </row>
    <row r="592" spans="3:3" s="1" customFormat="1">
      <c r="C592" s="36"/>
    </row>
    <row r="593" spans="3:3" s="1" customFormat="1">
      <c r="C593" s="36"/>
    </row>
    <row r="594" spans="3:3" s="1" customFormat="1">
      <c r="C594" s="36"/>
    </row>
    <row r="595" spans="3:3" s="1" customFormat="1">
      <c r="C595" s="36"/>
    </row>
    <row r="596" spans="3:3" s="1" customFormat="1">
      <c r="C596" s="36"/>
    </row>
    <row r="597" spans="3:3" s="1" customFormat="1">
      <c r="C597" s="36"/>
    </row>
    <row r="598" spans="3:3" s="1" customFormat="1">
      <c r="C598" s="36"/>
    </row>
    <row r="599" spans="3:3" s="1" customFormat="1">
      <c r="C599" s="36"/>
    </row>
    <row r="600" spans="3:3" s="1" customFormat="1">
      <c r="C600" s="36"/>
    </row>
    <row r="601" spans="3:3" s="1" customFormat="1">
      <c r="C601" s="36"/>
    </row>
    <row r="602" spans="3:3" s="1" customFormat="1">
      <c r="C602" s="36"/>
    </row>
    <row r="603" spans="3:3" s="1" customFormat="1">
      <c r="C603" s="36"/>
    </row>
    <row r="604" spans="3:3" s="1" customFormat="1">
      <c r="C604" s="36"/>
    </row>
    <row r="605" spans="3:3" s="1" customFormat="1">
      <c r="C605" s="36"/>
    </row>
    <row r="606" spans="3:3" s="1" customFormat="1">
      <c r="C606" s="36"/>
    </row>
    <row r="607" spans="3:3" s="1" customFormat="1">
      <c r="C607" s="36"/>
    </row>
    <row r="608" spans="3:3" s="1" customFormat="1">
      <c r="C608" s="36"/>
    </row>
    <row r="609" spans="3:3" s="1" customFormat="1">
      <c r="C609" s="36"/>
    </row>
    <row r="610" spans="3:3" s="1" customFormat="1">
      <c r="C610" s="36"/>
    </row>
    <row r="611" spans="3:3" s="1" customFormat="1">
      <c r="C611" s="36"/>
    </row>
    <row r="612" spans="3:3" s="1" customFormat="1">
      <c r="C612" s="36"/>
    </row>
    <row r="613" spans="3:3" s="1" customFormat="1">
      <c r="C613" s="36"/>
    </row>
    <row r="614" spans="3:3" s="1" customFormat="1">
      <c r="C614" s="36"/>
    </row>
    <row r="615" spans="3:3" s="1" customFormat="1">
      <c r="C615" s="36"/>
    </row>
    <row r="616" spans="3:3" s="1" customFormat="1">
      <c r="C616" s="36"/>
    </row>
    <row r="617" spans="3:3" s="1" customFormat="1">
      <c r="C617" s="36"/>
    </row>
    <row r="618" spans="3:3" s="1" customFormat="1">
      <c r="C618" s="36"/>
    </row>
    <row r="619" spans="3:3" s="1" customFormat="1">
      <c r="C619" s="36"/>
    </row>
    <row r="620" spans="3:3" s="1" customFormat="1">
      <c r="C620" s="36"/>
    </row>
    <row r="621" spans="3:3" s="1" customFormat="1">
      <c r="C621" s="36"/>
    </row>
    <row r="622" spans="3:3" s="1" customFormat="1">
      <c r="C622" s="36"/>
    </row>
    <row r="623" spans="3:3" s="1" customFormat="1">
      <c r="C623" s="36"/>
    </row>
    <row r="624" spans="3:3" s="1" customFormat="1">
      <c r="C624" s="36"/>
    </row>
    <row r="625" spans="3:3" s="1" customFormat="1">
      <c r="C625" s="36"/>
    </row>
    <row r="626" spans="3:3" s="1" customFormat="1">
      <c r="C626" s="36"/>
    </row>
    <row r="627" spans="3:3" s="1" customFormat="1">
      <c r="C627" s="36"/>
    </row>
    <row r="628" spans="3:3" s="1" customFormat="1">
      <c r="C628" s="36"/>
    </row>
    <row r="629" spans="3:3" s="1" customFormat="1">
      <c r="C629" s="36"/>
    </row>
    <row r="630" spans="3:3" s="1" customFormat="1">
      <c r="C630" s="36"/>
    </row>
    <row r="631" spans="3:3" s="1" customFormat="1">
      <c r="C631" s="36"/>
    </row>
    <row r="632" spans="3:3" s="1" customFormat="1">
      <c r="C632" s="36"/>
    </row>
    <row r="633" spans="3:3" s="1" customFormat="1">
      <c r="C633" s="36"/>
    </row>
    <row r="634" spans="3:3" s="1" customFormat="1">
      <c r="C634" s="36"/>
    </row>
    <row r="635" spans="3:3" s="1" customFormat="1">
      <c r="C635" s="36"/>
    </row>
    <row r="636" spans="3:3" s="1" customFormat="1">
      <c r="C636" s="36"/>
    </row>
    <row r="637" spans="3:3" s="1" customFormat="1">
      <c r="C637" s="36"/>
    </row>
    <row r="638" spans="3:3" s="1" customFormat="1">
      <c r="C638" s="36"/>
    </row>
    <row r="639" spans="3:3" s="1" customFormat="1">
      <c r="C639" s="36"/>
    </row>
    <row r="640" spans="3:3" s="1" customFormat="1">
      <c r="C640" s="36"/>
    </row>
    <row r="641" spans="3:3" s="1" customFormat="1">
      <c r="C641" s="36"/>
    </row>
    <row r="642" spans="3:3" s="1" customFormat="1">
      <c r="C642" s="36"/>
    </row>
    <row r="643" spans="3:3" s="1" customFormat="1">
      <c r="C643" s="36"/>
    </row>
    <row r="644" spans="3:3" s="1" customFormat="1">
      <c r="C644" s="36"/>
    </row>
    <row r="645" spans="3:3" s="1" customFormat="1">
      <c r="C645" s="36"/>
    </row>
    <row r="646" spans="3:3" s="1" customFormat="1">
      <c r="C646" s="36"/>
    </row>
    <row r="647" spans="3:3" s="1" customFormat="1">
      <c r="C647" s="36"/>
    </row>
    <row r="648" spans="3:3" s="1" customFormat="1">
      <c r="C648" s="36"/>
    </row>
    <row r="649" spans="3:3" s="1" customFormat="1">
      <c r="C649" s="36"/>
    </row>
    <row r="650" spans="3:3" s="1" customFormat="1">
      <c r="C650" s="36"/>
    </row>
    <row r="651" spans="3:3" s="1" customFormat="1">
      <c r="C651" s="36"/>
    </row>
    <row r="652" spans="3:3" s="1" customFormat="1">
      <c r="C652" s="36"/>
    </row>
    <row r="653" spans="3:3" s="1" customFormat="1">
      <c r="C653" s="36"/>
    </row>
    <row r="654" spans="3:3" s="1" customFormat="1">
      <c r="C654" s="36"/>
    </row>
    <row r="655" spans="3:3" s="1" customFormat="1">
      <c r="C655" s="36"/>
    </row>
    <row r="656" spans="3:3" s="1" customFormat="1">
      <c r="C656" s="36"/>
    </row>
    <row r="657" spans="3:3" s="1" customFormat="1">
      <c r="C657" s="36"/>
    </row>
    <row r="658" spans="3:3" s="1" customFormat="1">
      <c r="C658" s="36"/>
    </row>
    <row r="659" spans="3:3" s="1" customFormat="1">
      <c r="C659" s="36"/>
    </row>
    <row r="660" spans="3:3" s="1" customFormat="1">
      <c r="C660" s="36"/>
    </row>
    <row r="661" spans="3:3" s="1" customFormat="1">
      <c r="C661" s="36"/>
    </row>
    <row r="662" spans="3:3" s="1" customFormat="1">
      <c r="C662" s="36"/>
    </row>
    <row r="663" spans="3:3" s="1" customFormat="1">
      <c r="C663" s="36"/>
    </row>
    <row r="664" spans="3:3" s="1" customFormat="1">
      <c r="C664" s="36"/>
    </row>
    <row r="665" spans="3:3" s="1" customFormat="1">
      <c r="C665" s="36"/>
    </row>
    <row r="666" spans="3:3" s="1" customFormat="1">
      <c r="C666" s="36"/>
    </row>
    <row r="667" spans="3:3" s="1" customFormat="1">
      <c r="C667" s="36"/>
    </row>
    <row r="668" spans="3:3" s="1" customFormat="1">
      <c r="C668" s="36"/>
    </row>
    <row r="669" spans="3:3" s="1" customFormat="1">
      <c r="C669" s="36"/>
    </row>
    <row r="670" spans="3:3" s="1" customFormat="1">
      <c r="C670" s="36"/>
    </row>
    <row r="671" spans="3:3" s="1" customFormat="1">
      <c r="C671" s="36"/>
    </row>
    <row r="672" spans="3:3" s="1" customFormat="1">
      <c r="C672" s="36"/>
    </row>
    <row r="673" spans="3:3" s="1" customFormat="1">
      <c r="C673" s="36"/>
    </row>
    <row r="674" spans="3:3" s="1" customFormat="1">
      <c r="C674" s="36"/>
    </row>
    <row r="675" spans="3:3" s="1" customFormat="1">
      <c r="C675" s="36"/>
    </row>
    <row r="676" spans="3:3" s="1" customFormat="1">
      <c r="C676" s="36"/>
    </row>
    <row r="677" spans="3:3" s="1" customFormat="1">
      <c r="C677" s="36"/>
    </row>
    <row r="678" spans="3:3" s="1" customFormat="1">
      <c r="C678" s="36"/>
    </row>
    <row r="679" spans="3:3" s="1" customFormat="1">
      <c r="C679" s="36"/>
    </row>
    <row r="680" spans="3:3" s="1" customFormat="1">
      <c r="C680" s="36"/>
    </row>
    <row r="681" spans="3:3" s="1" customFormat="1">
      <c r="C681" s="36"/>
    </row>
    <row r="682" spans="3:3" s="1" customFormat="1">
      <c r="C682" s="36"/>
    </row>
    <row r="683" spans="3:3" s="1" customFormat="1">
      <c r="C683" s="36"/>
    </row>
    <row r="684" spans="3:3" s="1" customFormat="1">
      <c r="C684" s="36"/>
    </row>
    <row r="685" spans="3:3" s="1" customFormat="1">
      <c r="C685" s="36"/>
    </row>
    <row r="686" spans="3:3" s="1" customFormat="1">
      <c r="C686" s="36"/>
    </row>
    <row r="687" spans="3:3" s="1" customFormat="1">
      <c r="C687" s="36"/>
    </row>
    <row r="688" spans="3:3" s="1" customFormat="1">
      <c r="C688" s="36"/>
    </row>
    <row r="689" spans="3:3" s="1" customFormat="1">
      <c r="C689" s="36"/>
    </row>
    <row r="690" spans="3:3" s="1" customFormat="1">
      <c r="C690" s="36"/>
    </row>
    <row r="691" spans="3:3" s="1" customFormat="1">
      <c r="C691" s="36"/>
    </row>
    <row r="692" spans="3:3" s="1" customFormat="1">
      <c r="C692" s="36"/>
    </row>
    <row r="693" spans="3:3" s="1" customFormat="1">
      <c r="C693" s="36"/>
    </row>
    <row r="694" spans="3:3" s="1" customFormat="1">
      <c r="C694" s="36"/>
    </row>
    <row r="695" spans="3:3" s="1" customFormat="1">
      <c r="C695" s="36"/>
    </row>
    <row r="696" spans="3:3" s="1" customFormat="1">
      <c r="C696" s="36"/>
    </row>
    <row r="697" spans="3:3" s="1" customFormat="1">
      <c r="C697" s="36"/>
    </row>
    <row r="698" spans="3:3" s="1" customFormat="1">
      <c r="C698" s="36"/>
    </row>
    <row r="699" spans="3:3" s="1" customFormat="1">
      <c r="C699" s="36"/>
    </row>
    <row r="700" spans="3:3" s="1" customFormat="1">
      <c r="C700" s="36"/>
    </row>
    <row r="701" spans="3:3" s="1" customFormat="1">
      <c r="C701" s="36"/>
    </row>
    <row r="702" spans="3:3" s="1" customFormat="1">
      <c r="C702" s="36"/>
    </row>
    <row r="703" spans="3:3" s="1" customFormat="1">
      <c r="C703" s="36"/>
    </row>
    <row r="704" spans="3:3" s="1" customFormat="1">
      <c r="C704" s="36"/>
    </row>
    <row r="705" spans="3:3" s="1" customFormat="1">
      <c r="C705" s="36"/>
    </row>
    <row r="706" spans="3:3" s="1" customFormat="1">
      <c r="C706" s="36"/>
    </row>
    <row r="707" spans="3:3" s="1" customFormat="1">
      <c r="C707" s="36"/>
    </row>
    <row r="708" spans="3:3" s="1" customFormat="1">
      <c r="C708" s="36"/>
    </row>
    <row r="709" spans="3:3" s="1" customFormat="1">
      <c r="C709" s="36"/>
    </row>
    <row r="710" spans="3:3" s="1" customFormat="1">
      <c r="C710" s="36"/>
    </row>
    <row r="711" spans="3:3" s="1" customFormat="1">
      <c r="C711" s="36"/>
    </row>
    <row r="712" spans="3:3" s="1" customFormat="1">
      <c r="C712" s="36"/>
    </row>
    <row r="713" spans="3:3" s="1" customFormat="1">
      <c r="C713" s="36"/>
    </row>
    <row r="714" spans="3:3" s="1" customFormat="1">
      <c r="C714" s="36"/>
    </row>
    <row r="715" spans="3:3" s="1" customFormat="1">
      <c r="C715" s="36"/>
    </row>
    <row r="716" spans="3:3" s="1" customFormat="1">
      <c r="C716" s="36"/>
    </row>
    <row r="717" spans="3:3" s="1" customFormat="1">
      <c r="C717" s="36"/>
    </row>
    <row r="718" spans="3:3" s="1" customFormat="1">
      <c r="C718" s="36"/>
    </row>
    <row r="719" spans="3:3" s="1" customFormat="1">
      <c r="C719" s="36"/>
    </row>
    <row r="720" spans="3:3" s="1" customFormat="1">
      <c r="C720" s="36"/>
    </row>
    <row r="721" spans="3:3" s="1" customFormat="1">
      <c r="C721" s="36"/>
    </row>
    <row r="722" spans="3:3" s="1" customFormat="1">
      <c r="C722" s="36"/>
    </row>
    <row r="723" spans="3:3" s="1" customFormat="1">
      <c r="C723" s="36"/>
    </row>
    <row r="724" spans="3:3" s="1" customFormat="1">
      <c r="C724" s="36"/>
    </row>
    <row r="725" spans="3:3" s="1" customFormat="1">
      <c r="C725" s="36"/>
    </row>
    <row r="726" spans="3:3" s="1" customFormat="1">
      <c r="C726" s="36"/>
    </row>
    <row r="727" spans="3:3" s="1" customFormat="1">
      <c r="C727" s="36"/>
    </row>
    <row r="728" spans="3:3" s="1" customFormat="1">
      <c r="C728" s="36"/>
    </row>
    <row r="729" spans="3:3" s="1" customFormat="1">
      <c r="C729" s="36"/>
    </row>
    <row r="730" spans="3:3" s="1" customFormat="1">
      <c r="C730" s="36"/>
    </row>
    <row r="731" spans="3:3" s="1" customFormat="1">
      <c r="C731" s="36"/>
    </row>
    <row r="732" spans="3:3" s="1" customFormat="1">
      <c r="C732" s="36"/>
    </row>
    <row r="733" spans="3:3" s="1" customFormat="1">
      <c r="C733" s="36"/>
    </row>
    <row r="734" spans="3:3" s="1" customFormat="1">
      <c r="C734" s="36"/>
    </row>
    <row r="735" spans="3:3" s="1" customFormat="1">
      <c r="C735" s="36"/>
    </row>
    <row r="736" spans="3:3" s="1" customFormat="1">
      <c r="C736" s="36"/>
    </row>
    <row r="737" spans="3:3" s="1" customFormat="1">
      <c r="C737" s="36"/>
    </row>
    <row r="738" spans="3:3" s="1" customFormat="1">
      <c r="C738" s="36"/>
    </row>
    <row r="739" spans="3:3" s="1" customFormat="1">
      <c r="C739" s="36"/>
    </row>
    <row r="740" spans="3:3" s="1" customFormat="1">
      <c r="C740" s="36"/>
    </row>
    <row r="741" spans="3:3" s="1" customFormat="1">
      <c r="C741" s="36"/>
    </row>
    <row r="742" spans="3:3" s="1" customFormat="1">
      <c r="C742" s="36"/>
    </row>
    <row r="743" spans="3:3" s="1" customFormat="1">
      <c r="C743" s="36"/>
    </row>
    <row r="744" spans="3:3" s="1" customFormat="1">
      <c r="C744" s="36"/>
    </row>
    <row r="745" spans="3:3" s="1" customFormat="1">
      <c r="C745" s="36"/>
    </row>
    <row r="746" spans="3:3" s="1" customFormat="1">
      <c r="C746" s="36"/>
    </row>
    <row r="747" spans="3:3" s="1" customFormat="1">
      <c r="C747" s="36"/>
    </row>
    <row r="748" spans="3:3" s="1" customFormat="1">
      <c r="C748" s="36"/>
    </row>
    <row r="749" spans="3:3" s="1" customFormat="1">
      <c r="C749" s="36"/>
    </row>
    <row r="750" spans="3:3" s="1" customFormat="1">
      <c r="C750" s="36"/>
    </row>
    <row r="751" spans="3:3" s="1" customFormat="1">
      <c r="C751" s="36"/>
    </row>
    <row r="752" spans="3:3" s="1" customFormat="1">
      <c r="C752" s="36"/>
    </row>
    <row r="753" spans="3:3" s="1" customFormat="1">
      <c r="C753" s="36"/>
    </row>
    <row r="754" spans="3:3" s="1" customFormat="1">
      <c r="C754" s="36"/>
    </row>
    <row r="755" spans="3:3" s="1" customFormat="1">
      <c r="C755" s="36"/>
    </row>
    <row r="756" spans="3:3" s="1" customFormat="1">
      <c r="C756" s="36"/>
    </row>
    <row r="757" spans="3:3" s="1" customFormat="1">
      <c r="C757" s="36"/>
    </row>
    <row r="758" spans="3:3" s="1" customFormat="1">
      <c r="C758" s="36"/>
    </row>
    <row r="759" spans="3:3" s="1" customFormat="1">
      <c r="C759" s="36"/>
    </row>
    <row r="760" spans="3:3" s="1" customFormat="1">
      <c r="C760" s="36"/>
    </row>
    <row r="761" spans="3:3" s="1" customFormat="1">
      <c r="C761" s="36"/>
    </row>
    <row r="762" spans="3:3" s="1" customFormat="1">
      <c r="C762" s="36"/>
    </row>
    <row r="763" spans="3:3" s="1" customFormat="1">
      <c r="C763" s="36"/>
    </row>
    <row r="764" spans="3:3" s="1" customFormat="1">
      <c r="C764" s="36"/>
    </row>
    <row r="765" spans="3:3" s="1" customFormat="1">
      <c r="C765" s="36"/>
    </row>
    <row r="766" spans="3:3" s="1" customFormat="1">
      <c r="C766" s="36"/>
    </row>
    <row r="767" spans="3:3" s="1" customFormat="1">
      <c r="C767" s="36"/>
    </row>
    <row r="768" spans="3:3" s="1" customFormat="1">
      <c r="C768" s="36"/>
    </row>
    <row r="769" spans="3:3" s="1" customFormat="1">
      <c r="C769" s="36"/>
    </row>
    <row r="770" spans="3:3" s="1" customFormat="1">
      <c r="C770" s="36"/>
    </row>
    <row r="771" spans="3:3" s="1" customFormat="1">
      <c r="C771" s="36"/>
    </row>
    <row r="772" spans="3:3" s="1" customFormat="1">
      <c r="C772" s="36"/>
    </row>
    <row r="773" spans="3:3" s="1" customFormat="1">
      <c r="C773" s="36"/>
    </row>
    <row r="774" spans="3:3" s="1" customFormat="1">
      <c r="C774" s="36"/>
    </row>
    <row r="775" spans="3:3" s="1" customFormat="1">
      <c r="C775" s="36"/>
    </row>
    <row r="776" spans="3:3" s="1" customFormat="1">
      <c r="C776" s="36"/>
    </row>
    <row r="777" spans="3:3" s="1" customFormat="1">
      <c r="C777" s="36"/>
    </row>
    <row r="778" spans="3:3" s="1" customFormat="1">
      <c r="C778" s="36"/>
    </row>
    <row r="779" spans="3:3" s="1" customFormat="1">
      <c r="C779" s="36"/>
    </row>
    <row r="780" spans="3:3" s="1" customFormat="1">
      <c r="C780" s="36"/>
    </row>
    <row r="781" spans="3:3" s="1" customFormat="1">
      <c r="C781" s="36"/>
    </row>
    <row r="782" spans="3:3" s="1" customFormat="1">
      <c r="C782" s="36"/>
    </row>
    <row r="783" spans="3:3" s="1" customFormat="1">
      <c r="C783" s="36"/>
    </row>
    <row r="784" spans="3:3" s="1" customFormat="1">
      <c r="C784" s="36"/>
    </row>
    <row r="785" spans="3:3" s="1" customFormat="1">
      <c r="C785" s="36"/>
    </row>
    <row r="786" spans="3:3" s="1" customFormat="1">
      <c r="C786" s="36"/>
    </row>
    <row r="787" spans="3:3" s="1" customFormat="1">
      <c r="C787" s="36"/>
    </row>
    <row r="788" spans="3:3" s="1" customFormat="1">
      <c r="C788" s="36"/>
    </row>
    <row r="789" spans="3:3" s="1" customFormat="1">
      <c r="C789" s="36"/>
    </row>
    <row r="790" spans="3:3" s="1" customFormat="1">
      <c r="C790" s="36"/>
    </row>
    <row r="791" spans="3:3" s="1" customFormat="1">
      <c r="C791" s="36"/>
    </row>
    <row r="792" spans="3:3" s="1" customFormat="1">
      <c r="C792" s="36"/>
    </row>
    <row r="793" spans="3:3" s="1" customFormat="1">
      <c r="C793" s="36"/>
    </row>
    <row r="794" spans="3:3" s="1" customFormat="1">
      <c r="C794" s="36"/>
    </row>
    <row r="795" spans="3:3" s="1" customFormat="1">
      <c r="C795" s="36"/>
    </row>
    <row r="796" spans="3:3" s="1" customFormat="1">
      <c r="C796" s="36"/>
    </row>
    <row r="797" spans="3:3" s="1" customFormat="1">
      <c r="C797" s="36"/>
    </row>
    <row r="798" spans="3:3" s="1" customFormat="1">
      <c r="C798" s="36"/>
    </row>
    <row r="799" spans="3:3" s="1" customFormat="1">
      <c r="C799" s="36"/>
    </row>
    <row r="800" spans="3:3" s="1" customFormat="1">
      <c r="C800" s="36"/>
    </row>
    <row r="801" spans="3:3" s="1" customFormat="1">
      <c r="C801" s="36"/>
    </row>
    <row r="802" spans="3:3" s="1" customFormat="1">
      <c r="C802" s="36"/>
    </row>
    <row r="803" spans="3:3" s="1" customFormat="1">
      <c r="C803" s="36"/>
    </row>
    <row r="804" spans="3:3" s="1" customFormat="1">
      <c r="C804" s="36"/>
    </row>
    <row r="805" spans="3:3" s="1" customFormat="1">
      <c r="C805" s="36"/>
    </row>
    <row r="806" spans="3:3" s="1" customFormat="1">
      <c r="C806" s="36"/>
    </row>
    <row r="807" spans="3:3" s="1" customFormat="1">
      <c r="C807" s="36"/>
    </row>
    <row r="808" spans="3:3" s="1" customFormat="1">
      <c r="C808" s="36"/>
    </row>
    <row r="809" spans="3:3" s="1" customFormat="1">
      <c r="C809" s="36"/>
    </row>
    <row r="810" spans="3:3" s="1" customFormat="1">
      <c r="C810" s="36"/>
    </row>
    <row r="811" spans="3:3" s="1" customFormat="1">
      <c r="C811" s="36"/>
    </row>
    <row r="812" spans="3:3" s="1" customFormat="1">
      <c r="C812" s="36"/>
    </row>
    <row r="813" spans="3:3" s="1" customFormat="1">
      <c r="C813" s="36"/>
    </row>
    <row r="814" spans="3:3" s="1" customFormat="1">
      <c r="C814" s="36"/>
    </row>
    <row r="815" spans="3:3" s="1" customFormat="1">
      <c r="C815" s="36"/>
    </row>
    <row r="816" spans="3:3" s="1" customFormat="1">
      <c r="C816" s="36"/>
    </row>
    <row r="817" spans="3:3" s="1" customFormat="1">
      <c r="C817" s="36"/>
    </row>
    <row r="818" spans="3:3" s="1" customFormat="1">
      <c r="C818" s="36"/>
    </row>
    <row r="819" spans="3:3" s="1" customFormat="1">
      <c r="C819" s="36"/>
    </row>
    <row r="820" spans="3:3" s="1" customFormat="1">
      <c r="C820" s="36"/>
    </row>
    <row r="821" spans="3:3" s="1" customFormat="1">
      <c r="C821" s="36"/>
    </row>
    <row r="822" spans="3:3" s="1" customFormat="1">
      <c r="C822" s="36"/>
    </row>
    <row r="823" spans="3:3" s="1" customFormat="1">
      <c r="C823" s="36"/>
    </row>
    <row r="824" spans="3:3" s="1" customFormat="1">
      <c r="C824" s="36"/>
    </row>
    <row r="825" spans="3:3" s="1" customFormat="1">
      <c r="C825" s="36"/>
    </row>
    <row r="826" spans="3:3" s="1" customFormat="1">
      <c r="C826" s="36"/>
    </row>
    <row r="827" spans="3:3" s="1" customFormat="1">
      <c r="C827" s="36"/>
    </row>
    <row r="828" spans="3:3" s="1" customFormat="1">
      <c r="C828" s="36"/>
    </row>
    <row r="829" spans="3:3" s="1" customFormat="1">
      <c r="C829" s="36"/>
    </row>
    <row r="830" spans="3:3" s="1" customFormat="1">
      <c r="C830" s="36"/>
    </row>
    <row r="831" spans="3:3" s="1" customFormat="1">
      <c r="C831" s="36"/>
    </row>
    <row r="832" spans="3:3" s="1" customFormat="1">
      <c r="C832" s="36"/>
    </row>
    <row r="833" spans="3:3" s="1" customFormat="1">
      <c r="C833" s="36"/>
    </row>
    <row r="834" spans="3:3" s="1" customFormat="1">
      <c r="C834" s="36"/>
    </row>
    <row r="835" spans="3:3" s="1" customFormat="1">
      <c r="C835" s="36"/>
    </row>
    <row r="836" spans="3:3" s="1" customFormat="1">
      <c r="C836" s="36"/>
    </row>
    <row r="837" spans="3:3" s="1" customFormat="1">
      <c r="C837" s="36"/>
    </row>
    <row r="838" spans="3:3" s="1" customFormat="1">
      <c r="C838" s="36"/>
    </row>
    <row r="839" spans="3:3" s="1" customFormat="1">
      <c r="C839" s="36"/>
    </row>
    <row r="840" spans="3:3" s="1" customFormat="1">
      <c r="C840" s="36"/>
    </row>
    <row r="841" spans="3:3" s="1" customFormat="1">
      <c r="C841" s="36"/>
    </row>
    <row r="842" spans="3:3" s="1" customFormat="1">
      <c r="C842" s="36"/>
    </row>
    <row r="843" spans="3:3" s="1" customFormat="1">
      <c r="C843" s="36"/>
    </row>
    <row r="844" spans="3:3" s="1" customFormat="1">
      <c r="C844" s="36"/>
    </row>
    <row r="845" spans="3:3" s="1" customFormat="1">
      <c r="C845" s="36"/>
    </row>
    <row r="846" spans="3:3" s="1" customFormat="1">
      <c r="C846" s="36"/>
    </row>
    <row r="847" spans="3:3" s="1" customFormat="1">
      <c r="C847" s="36"/>
    </row>
    <row r="848" spans="3:3" s="1" customFormat="1">
      <c r="C848" s="36"/>
    </row>
    <row r="849" spans="3:3" s="1" customFormat="1">
      <c r="C849" s="36"/>
    </row>
    <row r="850" spans="3:3" s="1" customFormat="1">
      <c r="C850" s="36"/>
    </row>
    <row r="851" spans="3:3" s="1" customFormat="1">
      <c r="C851" s="36"/>
    </row>
    <row r="852" spans="3:3" s="1" customFormat="1">
      <c r="C852" s="36"/>
    </row>
    <row r="853" spans="3:3" s="1" customFormat="1">
      <c r="C853" s="36"/>
    </row>
    <row r="854" spans="3:3" s="1" customFormat="1">
      <c r="C854" s="36"/>
    </row>
    <row r="855" spans="3:3" s="1" customFormat="1">
      <c r="C855" s="36"/>
    </row>
    <row r="856" spans="3:3" s="1" customFormat="1">
      <c r="C856" s="36"/>
    </row>
    <row r="857" spans="3:3" s="1" customFormat="1">
      <c r="C857" s="36"/>
    </row>
    <row r="858" spans="3:3" s="1" customFormat="1">
      <c r="C858" s="36"/>
    </row>
    <row r="859" spans="3:3" s="1" customFormat="1">
      <c r="C859" s="36"/>
    </row>
    <row r="860" spans="3:3" s="1" customFormat="1">
      <c r="C860" s="36"/>
    </row>
    <row r="861" spans="3:3" s="1" customFormat="1">
      <c r="C861" s="36"/>
    </row>
    <row r="862" spans="3:3" s="1" customFormat="1">
      <c r="C862" s="36"/>
    </row>
    <row r="863" spans="3:3" s="1" customFormat="1">
      <c r="C863" s="36"/>
    </row>
    <row r="864" spans="3:3" s="1" customFormat="1">
      <c r="C864" s="36"/>
    </row>
    <row r="865" spans="3:3" s="1" customFormat="1">
      <c r="C865" s="36"/>
    </row>
    <row r="866" spans="3:3" s="1" customFormat="1">
      <c r="C866" s="36"/>
    </row>
    <row r="867" spans="3:3" s="1" customFormat="1">
      <c r="C867" s="36"/>
    </row>
    <row r="868" spans="3:3" s="1" customFormat="1">
      <c r="C868" s="36"/>
    </row>
    <row r="869" spans="3:3" s="1" customFormat="1">
      <c r="C869" s="36"/>
    </row>
    <row r="870" spans="3:3" s="1" customFormat="1">
      <c r="C870" s="36"/>
    </row>
    <row r="871" spans="3:3" s="1" customFormat="1">
      <c r="C871" s="36"/>
    </row>
    <row r="872" spans="3:3" s="1" customFormat="1">
      <c r="C872" s="36"/>
    </row>
    <row r="873" spans="3:3" s="1" customFormat="1">
      <c r="C873" s="36"/>
    </row>
    <row r="874" spans="3:3" s="1" customFormat="1">
      <c r="C874" s="36"/>
    </row>
    <row r="875" spans="3:3" s="1" customFormat="1">
      <c r="C875" s="36"/>
    </row>
    <row r="876" spans="3:3" s="1" customFormat="1">
      <c r="C876" s="36"/>
    </row>
    <row r="877" spans="3:3" s="1" customFormat="1">
      <c r="C877" s="36"/>
    </row>
    <row r="878" spans="3:3" s="1" customFormat="1">
      <c r="C878" s="36"/>
    </row>
    <row r="879" spans="3:3" s="1" customFormat="1">
      <c r="C879" s="36"/>
    </row>
    <row r="880" spans="3:3" s="1" customFormat="1">
      <c r="C880" s="36"/>
    </row>
    <row r="881" spans="3:3" s="1" customFormat="1">
      <c r="C881" s="36"/>
    </row>
    <row r="882" spans="3:3" s="1" customFormat="1">
      <c r="C882" s="36"/>
    </row>
    <row r="883" spans="3:3" s="1" customFormat="1">
      <c r="C883" s="36"/>
    </row>
    <row r="884" spans="3:3" s="1" customFormat="1">
      <c r="C884" s="36"/>
    </row>
    <row r="885" spans="3:3" s="1" customFormat="1">
      <c r="C885" s="36"/>
    </row>
    <row r="886" spans="3:3" s="1" customFormat="1">
      <c r="C886" s="36"/>
    </row>
    <row r="887" spans="3:3" s="1" customFormat="1">
      <c r="C887" s="36"/>
    </row>
    <row r="888" spans="3:3" s="1" customFormat="1">
      <c r="C888" s="36"/>
    </row>
    <row r="889" spans="3:3" s="1" customFormat="1">
      <c r="C889" s="36"/>
    </row>
    <row r="890" spans="3:3" s="1" customFormat="1">
      <c r="C890" s="36"/>
    </row>
    <row r="891" spans="3:3" s="1" customFormat="1">
      <c r="C891" s="36"/>
    </row>
    <row r="892" spans="3:3" s="1" customFormat="1">
      <c r="C892" s="36"/>
    </row>
    <row r="893" spans="3:3" s="1" customFormat="1">
      <c r="C893" s="36"/>
    </row>
    <row r="894" spans="3:3" s="1" customFormat="1">
      <c r="C894" s="36"/>
    </row>
    <row r="895" spans="3:3" s="1" customFormat="1">
      <c r="C895" s="36"/>
    </row>
    <row r="896" spans="3:3" s="1" customFormat="1">
      <c r="C896" s="36"/>
    </row>
    <row r="897" spans="3:3" s="1" customFormat="1">
      <c r="C897" s="36"/>
    </row>
    <row r="898" spans="3:3" s="1" customFormat="1">
      <c r="C898" s="36"/>
    </row>
    <row r="899" spans="3:3" s="1" customFormat="1">
      <c r="C899" s="36"/>
    </row>
    <row r="900" spans="3:3" s="1" customFormat="1">
      <c r="C900" s="36"/>
    </row>
    <row r="901" spans="3:3" s="1" customFormat="1">
      <c r="C901" s="36"/>
    </row>
    <row r="902" spans="3:3" s="1" customFormat="1">
      <c r="C902" s="36"/>
    </row>
    <row r="903" spans="3:3" s="1" customFormat="1">
      <c r="C903" s="36"/>
    </row>
    <row r="904" spans="3:3" s="1" customFormat="1">
      <c r="C904" s="36"/>
    </row>
    <row r="905" spans="3:3" s="1" customFormat="1">
      <c r="C905" s="36"/>
    </row>
    <row r="906" spans="3:3" s="1" customFormat="1">
      <c r="C906" s="36"/>
    </row>
    <row r="907" spans="3:3" s="1" customFormat="1">
      <c r="C907" s="36"/>
    </row>
    <row r="908" spans="3:3" s="1" customFormat="1">
      <c r="C908" s="36"/>
    </row>
    <row r="909" spans="3:3" s="1" customFormat="1">
      <c r="C909" s="36"/>
    </row>
    <row r="910" spans="3:3" s="1" customFormat="1">
      <c r="C910" s="36"/>
    </row>
    <row r="911" spans="3:3" s="1" customFormat="1">
      <c r="C911" s="36"/>
    </row>
    <row r="912" spans="3:3" s="1" customFormat="1">
      <c r="C912" s="36"/>
    </row>
    <row r="913" spans="3:3" s="1" customFormat="1">
      <c r="C913" s="36"/>
    </row>
    <row r="914" spans="3:3" s="1" customFormat="1">
      <c r="C914" s="36"/>
    </row>
    <row r="915" spans="3:3" s="1" customFormat="1">
      <c r="C915" s="36"/>
    </row>
    <row r="916" spans="3:3" s="1" customFormat="1">
      <c r="C916" s="36"/>
    </row>
    <row r="917" spans="3:3" s="1" customFormat="1">
      <c r="C917" s="36"/>
    </row>
    <row r="918" spans="3:3" s="1" customFormat="1">
      <c r="C918" s="36"/>
    </row>
    <row r="919" spans="3:3" s="1" customFormat="1">
      <c r="C919" s="36"/>
    </row>
    <row r="920" spans="3:3" s="1" customFormat="1">
      <c r="C920" s="36"/>
    </row>
    <row r="921" spans="3:3" s="1" customFormat="1">
      <c r="C921" s="36"/>
    </row>
    <row r="922" spans="3:3" s="1" customFormat="1">
      <c r="C922" s="36"/>
    </row>
    <row r="923" spans="3:3" s="1" customFormat="1">
      <c r="C923" s="36"/>
    </row>
    <row r="924" spans="3:3" s="1" customFormat="1">
      <c r="C924" s="36"/>
    </row>
    <row r="925" spans="3:3" s="1" customFormat="1">
      <c r="C925" s="36"/>
    </row>
    <row r="926" spans="3:3" s="1" customFormat="1">
      <c r="C926" s="36"/>
    </row>
    <row r="927" spans="3:3" s="1" customFormat="1">
      <c r="C927" s="36"/>
    </row>
    <row r="928" spans="3:3" s="1" customFormat="1">
      <c r="C928" s="36"/>
    </row>
    <row r="929" spans="3:3" s="1" customFormat="1">
      <c r="C929" s="36"/>
    </row>
    <row r="930" spans="3:3" s="1" customFormat="1">
      <c r="C930" s="36"/>
    </row>
    <row r="931" spans="3:3" s="1" customFormat="1">
      <c r="C931" s="36"/>
    </row>
    <row r="932" spans="3:3" s="1" customFormat="1">
      <c r="C932" s="36"/>
    </row>
    <row r="933" spans="3:3" s="1" customFormat="1">
      <c r="C933" s="36"/>
    </row>
    <row r="934" spans="3:3" s="1" customFormat="1">
      <c r="C934" s="36"/>
    </row>
    <row r="935" spans="3:3" s="1" customFormat="1">
      <c r="C935" s="36"/>
    </row>
    <row r="936" spans="3:3" s="1" customFormat="1">
      <c r="C936" s="36"/>
    </row>
    <row r="937" spans="3:3" s="1" customFormat="1">
      <c r="C937" s="36"/>
    </row>
    <row r="938" spans="3:3" s="1" customFormat="1">
      <c r="C938" s="36"/>
    </row>
    <row r="939" spans="3:3" s="1" customFormat="1">
      <c r="C939" s="36"/>
    </row>
    <row r="940" spans="3:3" s="1" customFormat="1">
      <c r="C940" s="36"/>
    </row>
    <row r="941" spans="3:3" s="1" customFormat="1">
      <c r="C941" s="36"/>
    </row>
    <row r="942" spans="3:3" s="1" customFormat="1">
      <c r="C942" s="36"/>
    </row>
    <row r="943" spans="3:3" s="1" customFormat="1">
      <c r="C943" s="36"/>
    </row>
    <row r="944" spans="3:3" s="1" customFormat="1">
      <c r="C944" s="36"/>
    </row>
    <row r="945" spans="3:3" s="1" customFormat="1">
      <c r="C945" s="36"/>
    </row>
    <row r="946" spans="3:3" s="1" customFormat="1">
      <c r="C946" s="36"/>
    </row>
    <row r="947" spans="3:3" s="1" customFormat="1">
      <c r="C947" s="36"/>
    </row>
    <row r="948" spans="3:3" s="1" customFormat="1">
      <c r="C948" s="36"/>
    </row>
    <row r="949" spans="3:3" s="1" customFormat="1">
      <c r="C949" s="36"/>
    </row>
    <row r="950" spans="3:3" s="1" customFormat="1">
      <c r="C950" s="36"/>
    </row>
    <row r="951" spans="3:3" s="1" customFormat="1">
      <c r="C951" s="36"/>
    </row>
    <row r="952" spans="3:3" s="1" customFormat="1">
      <c r="C952" s="36"/>
    </row>
    <row r="953" spans="3:3" s="1" customFormat="1">
      <c r="C953" s="36"/>
    </row>
    <row r="954" spans="3:3" s="1" customFormat="1">
      <c r="C954" s="36"/>
    </row>
    <row r="955" spans="3:3" s="1" customFormat="1">
      <c r="C955" s="36"/>
    </row>
    <row r="956" spans="3:3" s="1" customFormat="1">
      <c r="C956" s="36"/>
    </row>
    <row r="957" spans="3:3" s="1" customFormat="1">
      <c r="C957" s="36"/>
    </row>
    <row r="958" spans="3:3" s="1" customFormat="1">
      <c r="C958" s="36"/>
    </row>
    <row r="959" spans="3:3" s="1" customFormat="1">
      <c r="C959" s="36"/>
    </row>
    <row r="960" spans="3:3" s="1" customFormat="1">
      <c r="C960" s="36"/>
    </row>
    <row r="961" spans="3:3" s="1" customFormat="1">
      <c r="C961" s="36"/>
    </row>
    <row r="962" spans="3:3" s="1" customFormat="1">
      <c r="C962" s="36"/>
    </row>
    <row r="963" spans="3:3" s="1" customFormat="1">
      <c r="C963" s="36"/>
    </row>
    <row r="964" spans="3:3" s="1" customFormat="1">
      <c r="C964" s="36"/>
    </row>
    <row r="965" spans="3:3" s="1" customFormat="1">
      <c r="C965" s="36"/>
    </row>
    <row r="966" spans="3:3" s="1" customFormat="1">
      <c r="C966" s="36"/>
    </row>
    <row r="967" spans="3:3" s="1" customFormat="1">
      <c r="C967" s="36"/>
    </row>
    <row r="968" spans="3:3" s="1" customFormat="1">
      <c r="C968" s="36"/>
    </row>
    <row r="969" spans="3:3" s="1" customFormat="1">
      <c r="C969" s="36"/>
    </row>
    <row r="970" spans="3:3" s="1" customFormat="1">
      <c r="C970" s="36"/>
    </row>
    <row r="971" spans="3:3" s="1" customFormat="1">
      <c r="C971" s="36"/>
    </row>
    <row r="972" spans="3:3" s="1" customFormat="1">
      <c r="C972" s="36"/>
    </row>
    <row r="973" spans="3:3" s="1" customFormat="1">
      <c r="C973" s="36"/>
    </row>
    <row r="974" spans="3:3" s="1" customFormat="1">
      <c r="C974" s="36"/>
    </row>
    <row r="975" spans="3:3" s="1" customFormat="1">
      <c r="C975" s="36"/>
    </row>
    <row r="976" spans="3:3" s="1" customFormat="1">
      <c r="C976" s="36"/>
    </row>
    <row r="977" spans="3:3" s="1" customFormat="1">
      <c r="C977" s="36"/>
    </row>
    <row r="978" spans="3:3" s="1" customFormat="1">
      <c r="C978" s="36"/>
    </row>
    <row r="979" spans="3:3" s="1" customFormat="1">
      <c r="C979" s="36"/>
    </row>
    <row r="980" spans="3:3" s="1" customFormat="1">
      <c r="C980" s="36"/>
    </row>
    <row r="981" spans="3:3" s="1" customFormat="1">
      <c r="C981" s="36"/>
    </row>
    <row r="982" spans="3:3" s="1" customFormat="1">
      <c r="C982" s="36"/>
    </row>
    <row r="983" spans="3:3" s="1" customFormat="1">
      <c r="C983" s="36"/>
    </row>
    <row r="984" spans="3:3" s="1" customFormat="1">
      <c r="C984" s="36"/>
    </row>
    <row r="985" spans="3:3" s="1" customFormat="1">
      <c r="C985" s="36"/>
    </row>
    <row r="986" spans="3:3" s="1" customFormat="1">
      <c r="C986" s="36"/>
    </row>
    <row r="987" spans="3:3" s="1" customFormat="1">
      <c r="C987" s="36"/>
    </row>
    <row r="988" spans="3:3" s="1" customFormat="1">
      <c r="C988" s="36"/>
    </row>
    <row r="989" spans="3:3" s="1" customFormat="1">
      <c r="C989" s="36"/>
    </row>
    <row r="990" spans="3:3" s="1" customFormat="1">
      <c r="C990" s="36"/>
    </row>
    <row r="991" spans="3:3" s="1" customFormat="1">
      <c r="C991" s="36"/>
    </row>
    <row r="992" spans="3:3" s="1" customFormat="1">
      <c r="C992" s="36"/>
    </row>
    <row r="993" spans="3:3" s="1" customFormat="1">
      <c r="C993" s="36"/>
    </row>
    <row r="994" spans="3:3" s="1" customFormat="1">
      <c r="C994" s="36"/>
    </row>
    <row r="995" spans="3:3" s="1" customFormat="1">
      <c r="C995" s="36"/>
    </row>
    <row r="996" spans="3:3" s="1" customFormat="1">
      <c r="C996" s="36"/>
    </row>
    <row r="997" spans="3:3" s="1" customFormat="1">
      <c r="C997" s="36"/>
    </row>
    <row r="998" spans="3:3" s="1" customFormat="1">
      <c r="C998" s="36"/>
    </row>
    <row r="999" spans="3:3" s="1" customFormat="1">
      <c r="C999" s="36"/>
    </row>
    <row r="1000" spans="3:3" s="1" customFormat="1">
      <c r="C1000" s="36"/>
    </row>
    <row r="1001" spans="3:3" s="1" customFormat="1">
      <c r="C1001" s="36"/>
    </row>
    <row r="1002" spans="3:3" s="1" customFormat="1">
      <c r="C1002" s="36"/>
    </row>
    <row r="1003" spans="3:3" s="1" customFormat="1">
      <c r="C1003" s="36"/>
    </row>
    <row r="1004" spans="3:3" s="1" customFormat="1">
      <c r="C1004" s="36"/>
    </row>
    <row r="1005" spans="3:3" s="1" customFormat="1">
      <c r="C1005" s="36"/>
    </row>
    <row r="1006" spans="3:3" s="1" customFormat="1">
      <c r="C1006" s="36"/>
    </row>
    <row r="1007" spans="3:3" s="1" customFormat="1">
      <c r="C1007" s="36"/>
    </row>
    <row r="1008" spans="3:3" s="1" customFormat="1">
      <c r="C1008" s="36"/>
    </row>
    <row r="1009" spans="3:3" s="1" customFormat="1">
      <c r="C1009" s="36"/>
    </row>
    <row r="1010" spans="3:3" s="1" customFormat="1">
      <c r="C1010" s="36"/>
    </row>
    <row r="1011" spans="3:3" s="1" customFormat="1">
      <c r="C1011" s="36"/>
    </row>
    <row r="1012" spans="3:3" s="1" customFormat="1">
      <c r="C1012" s="36"/>
    </row>
    <row r="1013" spans="3:3" s="1" customFormat="1">
      <c r="C1013" s="36"/>
    </row>
    <row r="1014" spans="3:3" s="1" customFormat="1">
      <c r="C1014" s="36"/>
    </row>
    <row r="1015" spans="3:3" s="1" customFormat="1">
      <c r="C1015" s="36"/>
    </row>
    <row r="1016" spans="3:3" s="1" customFormat="1">
      <c r="C1016" s="36"/>
    </row>
    <row r="1017" spans="3:3" s="1" customFormat="1">
      <c r="C1017" s="36"/>
    </row>
    <row r="1018" spans="3:3" s="1" customFormat="1">
      <c r="C1018" s="36"/>
    </row>
    <row r="1019" spans="3:3" s="1" customFormat="1">
      <c r="C1019" s="36"/>
    </row>
    <row r="1020" spans="3:3" s="1" customFormat="1">
      <c r="C1020" s="36"/>
    </row>
    <row r="1021" spans="3:3" s="1" customFormat="1">
      <c r="C1021" s="36"/>
    </row>
    <row r="1022" spans="3:3" s="1" customFormat="1">
      <c r="C1022" s="36"/>
    </row>
    <row r="1023" spans="3:3" s="1" customFormat="1">
      <c r="C1023" s="36"/>
    </row>
    <row r="1024" spans="3:3" s="1" customFormat="1">
      <c r="C1024" s="36"/>
    </row>
    <row r="1025" spans="3:3" s="1" customFormat="1">
      <c r="C1025" s="36"/>
    </row>
    <row r="1026" spans="3:3" s="1" customFormat="1">
      <c r="C1026" s="36"/>
    </row>
    <row r="1027" spans="3:3" s="1" customFormat="1">
      <c r="C1027" s="36"/>
    </row>
    <row r="1028" spans="3:3" s="1" customFormat="1">
      <c r="C1028" s="36"/>
    </row>
    <row r="1029" spans="3:3" s="1" customFormat="1">
      <c r="C1029" s="36"/>
    </row>
    <row r="1030" spans="3:3" s="1" customFormat="1">
      <c r="C1030" s="36"/>
    </row>
    <row r="1031" spans="3:3" s="1" customFormat="1">
      <c r="C1031" s="36"/>
    </row>
    <row r="1032" spans="3:3" s="1" customFormat="1">
      <c r="C1032" s="36"/>
    </row>
    <row r="1033" spans="3:3" s="1" customFormat="1">
      <c r="C1033" s="36"/>
    </row>
    <row r="1034" spans="3:3" s="1" customFormat="1">
      <c r="C1034" s="36"/>
    </row>
    <row r="1035" spans="3:3" s="1" customFormat="1">
      <c r="C1035" s="36"/>
    </row>
    <row r="1036" spans="3:3" s="1" customFormat="1">
      <c r="C1036" s="36"/>
    </row>
    <row r="1037" spans="3:3" s="1" customFormat="1">
      <c r="C1037" s="36"/>
    </row>
    <row r="1038" spans="3:3" s="1" customFormat="1">
      <c r="C1038" s="36"/>
    </row>
    <row r="1039" spans="3:3" s="1" customFormat="1">
      <c r="C1039" s="36"/>
    </row>
    <row r="1040" spans="3:3" s="1" customFormat="1">
      <c r="C1040" s="36"/>
    </row>
    <row r="1041" spans="3:3" s="1" customFormat="1">
      <c r="C1041" s="36"/>
    </row>
    <row r="1042" spans="3:3" s="1" customFormat="1">
      <c r="C1042" s="36"/>
    </row>
    <row r="1043" spans="3:3" s="1" customFormat="1">
      <c r="C1043" s="36"/>
    </row>
    <row r="1044" spans="3:3" s="1" customFormat="1">
      <c r="C1044" s="36"/>
    </row>
    <row r="1045" spans="3:3" s="1" customFormat="1">
      <c r="C1045" s="36"/>
    </row>
    <row r="1046" spans="3:3" s="1" customFormat="1">
      <c r="C1046" s="36"/>
    </row>
    <row r="1047" spans="3:3" s="1" customFormat="1">
      <c r="C1047" s="36"/>
    </row>
    <row r="1048" spans="3:3" s="1" customFormat="1">
      <c r="C1048" s="36"/>
    </row>
    <row r="1049" spans="3:3" s="1" customFormat="1">
      <c r="C1049" s="36"/>
    </row>
    <row r="1050" spans="3:3" s="1" customFormat="1">
      <c r="C1050" s="36"/>
    </row>
    <row r="1051" spans="3:3" s="1" customFormat="1">
      <c r="C1051" s="36"/>
    </row>
    <row r="1052" spans="3:3" s="1" customFormat="1">
      <c r="C1052" s="36"/>
    </row>
    <row r="1053" spans="3:3" s="1" customFormat="1">
      <c r="C1053" s="36"/>
    </row>
    <row r="1054" spans="3:3" s="1" customFormat="1">
      <c r="C1054" s="36"/>
    </row>
    <row r="1055" spans="3:3" s="1" customFormat="1">
      <c r="C1055" s="36"/>
    </row>
    <row r="1056" spans="3:3" s="1" customFormat="1">
      <c r="C1056" s="36"/>
    </row>
    <row r="1057" spans="3:3" s="1" customFormat="1">
      <c r="C1057" s="36"/>
    </row>
    <row r="1058" spans="3:3" s="1" customFormat="1">
      <c r="C1058" s="36"/>
    </row>
    <row r="1059" spans="3:3" s="1" customFormat="1">
      <c r="C1059" s="36"/>
    </row>
    <row r="1060" spans="3:3" s="1" customFormat="1">
      <c r="C1060" s="36"/>
    </row>
    <row r="1061" spans="3:3" s="1" customFormat="1">
      <c r="C1061" s="36"/>
    </row>
    <row r="1062" spans="3:3" s="1" customFormat="1">
      <c r="C1062" s="36"/>
    </row>
    <row r="1063" spans="3:3" s="1" customFormat="1">
      <c r="C1063" s="36"/>
    </row>
    <row r="1064" spans="3:3" s="1" customFormat="1">
      <c r="C1064" s="36"/>
    </row>
    <row r="1065" spans="3:3" s="1" customFormat="1">
      <c r="C1065" s="36"/>
    </row>
    <row r="1066" spans="3:3" s="1" customFormat="1">
      <c r="C1066" s="36"/>
    </row>
    <row r="1067" spans="3:3" s="1" customFormat="1">
      <c r="C1067" s="36"/>
    </row>
    <row r="1068" spans="3:3" s="1" customFormat="1">
      <c r="C1068" s="36"/>
    </row>
    <row r="1069" spans="3:3" s="1" customFormat="1">
      <c r="C1069" s="36"/>
    </row>
    <row r="1070" spans="3:3" s="1" customFormat="1">
      <c r="C1070" s="36"/>
    </row>
    <row r="1071" spans="3:3" s="1" customFormat="1">
      <c r="C1071" s="36"/>
    </row>
    <row r="1072" spans="3:3" s="1" customFormat="1">
      <c r="C1072" s="36"/>
    </row>
    <row r="1073" spans="3:3" s="1" customFormat="1">
      <c r="C1073" s="36"/>
    </row>
    <row r="1074" spans="3:3" s="1" customFormat="1">
      <c r="C1074" s="36"/>
    </row>
    <row r="1075" spans="3:3" s="1" customFormat="1">
      <c r="C1075" s="36"/>
    </row>
    <row r="1076" spans="3:3" s="1" customFormat="1">
      <c r="C1076" s="36"/>
    </row>
    <row r="1077" spans="3:3" s="1" customFormat="1">
      <c r="C1077" s="36"/>
    </row>
    <row r="1078" spans="3:3" s="1" customFormat="1">
      <c r="C1078" s="36"/>
    </row>
    <row r="1079" spans="3:3" s="1" customFormat="1">
      <c r="C1079" s="36"/>
    </row>
    <row r="1080" spans="3:3" s="1" customFormat="1">
      <c r="C1080" s="36"/>
    </row>
    <row r="1081" spans="3:3" s="1" customFormat="1">
      <c r="C1081" s="36"/>
    </row>
    <row r="1082" spans="3:3" s="1" customFormat="1">
      <c r="C1082" s="36"/>
    </row>
    <row r="1083" spans="3:3" s="1" customFormat="1">
      <c r="C1083" s="36"/>
    </row>
    <row r="1084" spans="3:3" s="1" customFormat="1">
      <c r="C1084" s="36"/>
    </row>
    <row r="1085" spans="3:3" s="1" customFormat="1">
      <c r="C1085" s="36"/>
    </row>
    <row r="1086" spans="3:3" s="1" customFormat="1">
      <c r="C1086" s="36"/>
    </row>
    <row r="1087" spans="3:3" s="1" customFormat="1">
      <c r="C1087" s="36"/>
    </row>
    <row r="1088" spans="3:3" s="1" customFormat="1">
      <c r="C1088" s="36"/>
    </row>
    <row r="1089" spans="3:3" s="1" customFormat="1">
      <c r="C1089" s="36"/>
    </row>
    <row r="1090" spans="3:3" s="1" customFormat="1">
      <c r="C1090" s="36"/>
    </row>
    <row r="1091" spans="3:3" s="1" customFormat="1">
      <c r="C1091" s="36"/>
    </row>
    <row r="1092" spans="3:3" s="1" customFormat="1">
      <c r="C1092" s="36"/>
    </row>
    <row r="1093" spans="3:3" s="1" customFormat="1">
      <c r="C1093" s="36"/>
    </row>
    <row r="1094" spans="3:3" s="1" customFormat="1">
      <c r="C1094" s="36"/>
    </row>
    <row r="1095" spans="3:3" s="1" customFormat="1">
      <c r="C1095" s="36"/>
    </row>
    <row r="1096" spans="3:3" s="1" customFormat="1">
      <c r="C1096" s="36"/>
    </row>
    <row r="1097" spans="3:3" s="1" customFormat="1">
      <c r="C1097" s="36"/>
    </row>
    <row r="1098" spans="3:3" s="1" customFormat="1">
      <c r="C1098" s="36"/>
    </row>
    <row r="1099" spans="3:3" s="1" customFormat="1">
      <c r="C1099" s="36"/>
    </row>
    <row r="1100" spans="3:3" s="1" customFormat="1">
      <c r="C1100" s="36"/>
    </row>
    <row r="1101" spans="3:3" s="1" customFormat="1">
      <c r="C1101" s="36"/>
    </row>
    <row r="1102" spans="3:3" s="1" customFormat="1">
      <c r="C1102" s="36"/>
    </row>
    <row r="1103" spans="3:3" s="1" customFormat="1">
      <c r="C1103" s="36"/>
    </row>
    <row r="1104" spans="3:3" s="1" customFormat="1">
      <c r="C1104" s="36"/>
    </row>
    <row r="1105" spans="3:3" s="1" customFormat="1">
      <c r="C1105" s="36"/>
    </row>
    <row r="1106" spans="3:3" s="1" customFormat="1">
      <c r="C1106" s="36"/>
    </row>
    <row r="1107" spans="3:3" s="1" customFormat="1">
      <c r="C1107" s="36"/>
    </row>
    <row r="1108" spans="3:3" s="1" customFormat="1">
      <c r="C1108" s="36"/>
    </row>
    <row r="1109" spans="3:3" s="1" customFormat="1">
      <c r="C1109" s="36"/>
    </row>
    <row r="1110" spans="3:3" s="1" customFormat="1">
      <c r="C1110" s="36"/>
    </row>
    <row r="1111" spans="3:3" s="1" customFormat="1">
      <c r="C1111" s="36"/>
    </row>
    <row r="1112" spans="3:3" s="1" customFormat="1">
      <c r="C1112" s="36"/>
    </row>
    <row r="1113" spans="3:3" s="1" customFormat="1">
      <c r="C1113" s="36"/>
    </row>
    <row r="1114" spans="3:3" s="1" customFormat="1">
      <c r="C1114" s="36"/>
    </row>
    <row r="1115" spans="3:3" s="1" customFormat="1">
      <c r="C1115" s="36"/>
    </row>
    <row r="1116" spans="3:3" s="1" customFormat="1">
      <c r="C1116" s="36"/>
    </row>
    <row r="1117" spans="3:3" s="1" customFormat="1">
      <c r="C1117" s="36"/>
    </row>
    <row r="1118" spans="3:3" s="1" customFormat="1">
      <c r="C1118" s="36"/>
    </row>
    <row r="1119" spans="3:3" s="1" customFormat="1">
      <c r="C1119" s="36"/>
    </row>
    <row r="1120" spans="3:3" s="1" customFormat="1">
      <c r="C1120" s="36"/>
    </row>
    <row r="1121" spans="3:3" s="1" customFormat="1">
      <c r="C1121" s="36"/>
    </row>
    <row r="1122" spans="3:3" s="1" customFormat="1">
      <c r="C1122" s="36"/>
    </row>
    <row r="1123" spans="3:3" s="1" customFormat="1">
      <c r="C1123" s="36"/>
    </row>
    <row r="1124" spans="3:3" s="1" customFormat="1">
      <c r="C1124" s="36"/>
    </row>
    <row r="1125" spans="3:3" s="1" customFormat="1">
      <c r="C1125" s="36"/>
    </row>
    <row r="1126" spans="3:3" s="1" customFormat="1">
      <c r="C1126" s="36"/>
    </row>
    <row r="1127" spans="3:3" s="1" customFormat="1">
      <c r="C1127" s="36"/>
    </row>
    <row r="1128" spans="3:3" s="1" customFormat="1">
      <c r="C1128" s="36"/>
    </row>
    <row r="1129" spans="3:3" s="1" customFormat="1">
      <c r="C1129" s="36"/>
    </row>
    <row r="1130" spans="3:3" s="1" customFormat="1">
      <c r="C1130" s="36"/>
    </row>
    <row r="1131" spans="3:3" s="1" customFormat="1">
      <c r="C1131" s="36"/>
    </row>
    <row r="1132" spans="3:3" s="1" customFormat="1">
      <c r="C1132" s="36"/>
    </row>
    <row r="1133" spans="3:3" s="1" customFormat="1">
      <c r="C1133" s="36"/>
    </row>
    <row r="1134" spans="3:3" s="1" customFormat="1">
      <c r="C1134" s="36"/>
    </row>
    <row r="1135" spans="3:3" s="1" customFormat="1">
      <c r="C1135" s="36"/>
    </row>
    <row r="1136" spans="3:3" s="1" customFormat="1">
      <c r="C1136" s="36"/>
    </row>
    <row r="1137" spans="3:3" s="1" customFormat="1">
      <c r="C1137" s="36"/>
    </row>
    <row r="1138" spans="3:3" s="1" customFormat="1">
      <c r="C1138" s="36"/>
    </row>
    <row r="1139" spans="3:3" s="1" customFormat="1">
      <c r="C1139" s="36"/>
    </row>
    <row r="1140" spans="3:3" s="1" customFormat="1">
      <c r="C1140" s="36"/>
    </row>
    <row r="1141" spans="3:3" s="1" customFormat="1">
      <c r="C1141" s="36"/>
    </row>
    <row r="1142" spans="3:3" s="1" customFormat="1">
      <c r="C1142" s="36"/>
    </row>
    <row r="1143" spans="3:3" s="1" customFormat="1">
      <c r="C1143" s="36"/>
    </row>
    <row r="1144" spans="3:3" s="1" customFormat="1">
      <c r="C1144" s="36"/>
    </row>
    <row r="1145" spans="3:3" s="1" customFormat="1">
      <c r="C1145" s="36"/>
    </row>
    <row r="1146" spans="3:3" s="1" customFormat="1">
      <c r="C1146" s="36"/>
    </row>
    <row r="1147" spans="3:3" s="1" customFormat="1">
      <c r="C1147" s="36"/>
    </row>
    <row r="1148" spans="3:3" s="1" customFormat="1">
      <c r="C1148" s="36"/>
    </row>
    <row r="1149" spans="3:3" s="1" customFormat="1">
      <c r="C1149" s="36"/>
    </row>
    <row r="1150" spans="3:3" s="1" customFormat="1">
      <c r="C1150" s="36"/>
    </row>
    <row r="1151" spans="3:3" s="1" customFormat="1">
      <c r="C1151" s="36"/>
    </row>
    <row r="1152" spans="3:3" s="1" customFormat="1">
      <c r="C1152" s="36"/>
    </row>
    <row r="1153" spans="3:3" s="1" customFormat="1">
      <c r="C1153" s="36"/>
    </row>
    <row r="1154" spans="3:3" s="1" customFormat="1">
      <c r="C1154" s="36"/>
    </row>
    <row r="1155" spans="3:3" s="1" customFormat="1">
      <c r="C1155" s="36"/>
    </row>
    <row r="1156" spans="3:3" s="1" customFormat="1">
      <c r="C1156" s="36"/>
    </row>
    <row r="1157" spans="3:3" s="1" customFormat="1">
      <c r="C1157" s="36"/>
    </row>
    <row r="1158" spans="3:3" s="1" customFormat="1">
      <c r="C1158" s="36"/>
    </row>
    <row r="1159" spans="3:3" s="1" customFormat="1">
      <c r="C1159" s="36"/>
    </row>
    <row r="1160" spans="3:3" s="1" customFormat="1">
      <c r="C1160" s="36"/>
    </row>
    <row r="1161" spans="3:3" s="1" customFormat="1">
      <c r="C1161" s="36"/>
    </row>
    <row r="1162" spans="3:3" s="1" customFormat="1">
      <c r="C1162" s="36"/>
    </row>
    <row r="1163" spans="3:3" s="1" customFormat="1">
      <c r="C1163" s="36"/>
    </row>
    <row r="1164" spans="3:3" s="1" customFormat="1">
      <c r="C1164" s="36"/>
    </row>
    <row r="1165" spans="3:3" s="1" customFormat="1">
      <c r="C1165" s="36"/>
    </row>
    <row r="1166" spans="3:3" s="1" customFormat="1">
      <c r="C1166" s="36"/>
    </row>
    <row r="1167" spans="3:3" s="1" customFormat="1">
      <c r="C1167" s="36"/>
    </row>
    <row r="1168" spans="3:3" s="1" customFormat="1">
      <c r="C1168" s="36"/>
    </row>
    <row r="1169" spans="3:3" s="1" customFormat="1">
      <c r="C1169" s="36"/>
    </row>
    <row r="1170" spans="3:3" s="1" customFormat="1">
      <c r="C1170" s="36"/>
    </row>
    <row r="1171" spans="3:3" s="1" customFormat="1">
      <c r="C1171" s="36"/>
    </row>
    <row r="1172" spans="3:3" s="1" customFormat="1">
      <c r="C1172" s="36"/>
    </row>
    <row r="1173" spans="3:3" s="1" customFormat="1">
      <c r="C1173" s="36"/>
    </row>
    <row r="1174" spans="3:3" s="1" customFormat="1">
      <c r="C1174" s="36"/>
    </row>
    <row r="1175" spans="3:3" s="1" customFormat="1">
      <c r="C1175" s="36"/>
    </row>
    <row r="1176" spans="3:3" s="1" customFormat="1">
      <c r="C1176" s="36"/>
    </row>
    <row r="1177" spans="3:3" s="1" customFormat="1">
      <c r="C1177" s="36"/>
    </row>
    <row r="1178" spans="3:3" s="1" customFormat="1">
      <c r="C1178" s="36"/>
    </row>
    <row r="1179" spans="3:3" s="1" customFormat="1">
      <c r="C1179" s="36"/>
    </row>
    <row r="1180" spans="3:3" s="1" customFormat="1">
      <c r="C1180" s="36"/>
    </row>
    <row r="1181" spans="3:3" s="1" customFormat="1">
      <c r="C1181" s="36"/>
    </row>
    <row r="1182" spans="3:3" s="1" customFormat="1">
      <c r="C1182" s="36"/>
    </row>
    <row r="1183" spans="3:3" s="1" customFormat="1">
      <c r="C1183" s="36"/>
    </row>
    <row r="1184" spans="3:3" s="1" customFormat="1">
      <c r="C1184" s="36"/>
    </row>
    <row r="1185" spans="3:3" s="1" customFormat="1">
      <c r="C1185" s="36"/>
    </row>
    <row r="1186" spans="3:3" s="1" customFormat="1">
      <c r="C1186" s="36"/>
    </row>
    <row r="1187" spans="3:3" s="1" customFormat="1">
      <c r="C1187" s="36"/>
    </row>
    <row r="1188" spans="3:3" s="1" customFormat="1">
      <c r="C1188" s="36"/>
    </row>
    <row r="1189" spans="3:3" s="1" customFormat="1">
      <c r="C1189" s="36"/>
    </row>
    <row r="1190" spans="3:3" s="1" customFormat="1">
      <c r="C1190" s="36"/>
    </row>
    <row r="1191" spans="3:3" s="1" customFormat="1">
      <c r="C1191" s="36"/>
    </row>
    <row r="1192" spans="3:3" s="1" customFormat="1">
      <c r="C1192" s="36"/>
    </row>
    <row r="1193" spans="3:3" s="1" customFormat="1">
      <c r="C1193" s="36"/>
    </row>
    <row r="1194" spans="3:3" s="1" customFormat="1">
      <c r="C1194" s="36"/>
    </row>
    <row r="1195" spans="3:3" s="1" customFormat="1">
      <c r="C1195" s="36"/>
    </row>
    <row r="1196" spans="3:3" s="1" customFormat="1">
      <c r="C1196" s="36"/>
    </row>
    <row r="1197" spans="3:3" s="1" customFormat="1">
      <c r="C1197" s="36"/>
    </row>
    <row r="1198" spans="3:3" s="1" customFormat="1">
      <c r="C1198" s="36"/>
    </row>
    <row r="1199" spans="3:3" s="1" customFormat="1">
      <c r="C1199" s="36"/>
    </row>
    <row r="1200" spans="3:3" s="1" customFormat="1">
      <c r="C1200" s="36"/>
    </row>
    <row r="1201" spans="3:3" s="1" customFormat="1">
      <c r="C1201" s="36"/>
    </row>
    <row r="1202" spans="3:3" s="1" customFormat="1">
      <c r="C1202" s="36"/>
    </row>
    <row r="1203" spans="3:3" s="1" customFormat="1">
      <c r="C1203" s="36"/>
    </row>
    <row r="1204" spans="3:3" s="1" customFormat="1">
      <c r="C1204" s="36"/>
    </row>
    <row r="1205" spans="3:3" s="1" customFormat="1">
      <c r="C1205" s="36"/>
    </row>
    <row r="1206" spans="3:3" s="1" customFormat="1">
      <c r="C1206" s="36"/>
    </row>
    <row r="1207" spans="3:3" s="1" customFormat="1">
      <c r="C1207" s="36"/>
    </row>
    <row r="1208" spans="3:3" s="1" customFormat="1">
      <c r="C1208" s="36"/>
    </row>
    <row r="1209" spans="3:3" s="1" customFormat="1">
      <c r="C1209" s="36"/>
    </row>
    <row r="1210" spans="3:3" s="1" customFormat="1">
      <c r="C1210" s="36"/>
    </row>
    <row r="1211" spans="3:3" s="1" customFormat="1">
      <c r="C1211" s="36"/>
    </row>
    <row r="1212" spans="3:3" s="1" customFormat="1">
      <c r="C1212" s="36"/>
    </row>
    <row r="1213" spans="3:3" s="1" customFormat="1">
      <c r="C1213" s="36"/>
    </row>
    <row r="1214" spans="3:3" s="1" customFormat="1">
      <c r="C1214" s="36"/>
    </row>
    <row r="1215" spans="3:3" s="1" customFormat="1">
      <c r="C1215" s="36"/>
    </row>
    <row r="1216" spans="3:3" s="1" customFormat="1">
      <c r="C1216" s="36"/>
    </row>
    <row r="1217" spans="3:3" s="1" customFormat="1">
      <c r="C1217" s="36"/>
    </row>
    <row r="1218" spans="3:3" s="1" customFormat="1">
      <c r="C1218" s="36"/>
    </row>
    <row r="1219" spans="3:3" s="1" customFormat="1">
      <c r="C1219" s="36"/>
    </row>
    <row r="1220" spans="3:3" s="1" customFormat="1">
      <c r="C1220" s="36"/>
    </row>
    <row r="1221" spans="3:3" s="1" customFormat="1">
      <c r="C1221" s="36"/>
    </row>
    <row r="1222" spans="3:3" s="1" customFormat="1">
      <c r="C1222" s="36"/>
    </row>
    <row r="1223" spans="3:3" s="1" customFormat="1">
      <c r="C1223" s="36"/>
    </row>
    <row r="1224" spans="3:3" s="1" customFormat="1">
      <c r="C1224" s="36"/>
    </row>
    <row r="1225" spans="3:3" s="1" customFormat="1">
      <c r="C1225" s="36"/>
    </row>
    <row r="1226" spans="3:3" s="1" customFormat="1">
      <c r="C1226" s="36"/>
    </row>
    <row r="1227" spans="3:3" s="1" customFormat="1">
      <c r="C1227" s="36"/>
    </row>
    <row r="1228" spans="3:3" s="1" customFormat="1">
      <c r="C1228" s="36"/>
    </row>
    <row r="1229" spans="3:3" s="1" customFormat="1">
      <c r="C1229" s="36"/>
    </row>
    <row r="1230" spans="3:3" s="1" customFormat="1">
      <c r="C1230" s="36"/>
    </row>
    <row r="1231" spans="3:3" s="1" customFormat="1">
      <c r="C1231" s="36"/>
    </row>
    <row r="1232" spans="3:3" s="1" customFormat="1">
      <c r="C1232" s="36"/>
    </row>
    <row r="1233" spans="3:3" s="1" customFormat="1">
      <c r="C1233" s="36"/>
    </row>
    <row r="1234" spans="3:3" s="1" customFormat="1">
      <c r="C1234" s="36"/>
    </row>
    <row r="1235" spans="3:3" s="1" customFormat="1">
      <c r="C1235" s="36"/>
    </row>
    <row r="1236" spans="3:3" s="1" customFormat="1">
      <c r="C1236" s="36"/>
    </row>
    <row r="1237" spans="3:3" s="1" customFormat="1">
      <c r="C1237" s="36"/>
    </row>
    <row r="1238" spans="3:3" s="1" customFormat="1">
      <c r="C1238" s="36"/>
    </row>
    <row r="1239" spans="3:3" s="1" customFormat="1">
      <c r="C1239" s="36"/>
    </row>
    <row r="1240" spans="3:3" s="1" customFormat="1">
      <c r="C1240" s="36"/>
    </row>
    <row r="1241" spans="3:3" s="1" customFormat="1">
      <c r="C1241" s="36"/>
    </row>
    <row r="1242" spans="3:3" s="1" customFormat="1">
      <c r="C1242" s="36"/>
    </row>
    <row r="1243" spans="3:3" s="1" customFormat="1">
      <c r="C1243" s="36"/>
    </row>
    <row r="1244" spans="3:3" s="1" customFormat="1">
      <c r="C1244" s="36"/>
    </row>
    <row r="1245" spans="3:3" s="1" customFormat="1">
      <c r="C1245" s="36"/>
    </row>
    <row r="1246" spans="3:3" s="1" customFormat="1">
      <c r="C1246" s="36"/>
    </row>
    <row r="1247" spans="3:3" s="1" customFormat="1">
      <c r="C1247" s="36"/>
    </row>
    <row r="1248" spans="3:3" s="1" customFormat="1">
      <c r="C1248" s="36"/>
    </row>
    <row r="1249" spans="3:3" s="1" customFormat="1">
      <c r="C1249" s="36"/>
    </row>
    <row r="1250" spans="3:3" s="1" customFormat="1">
      <c r="C1250" s="36"/>
    </row>
    <row r="1251" spans="3:3" s="1" customFormat="1">
      <c r="C1251" s="36"/>
    </row>
    <row r="1252" spans="3:3" s="1" customFormat="1">
      <c r="C1252" s="36"/>
    </row>
    <row r="1253" spans="3:3" s="1" customFormat="1">
      <c r="C1253" s="36"/>
    </row>
    <row r="1254" spans="3:3" s="1" customFormat="1">
      <c r="C1254" s="36"/>
    </row>
    <row r="1255" spans="3:3" s="1" customFormat="1">
      <c r="C1255" s="36"/>
    </row>
    <row r="1256" spans="3:3" s="1" customFormat="1">
      <c r="C1256" s="36"/>
    </row>
    <row r="1257" spans="3:3" s="1" customFormat="1">
      <c r="C1257" s="36"/>
    </row>
    <row r="1258" spans="3:3" s="1" customFormat="1">
      <c r="C1258" s="36"/>
    </row>
    <row r="1259" spans="3:3" s="1" customFormat="1">
      <c r="C1259" s="36"/>
    </row>
    <row r="1260" spans="3:3" s="1" customFormat="1">
      <c r="C1260" s="36"/>
    </row>
    <row r="1261" spans="3:3" s="1" customFormat="1">
      <c r="C1261" s="36"/>
    </row>
    <row r="1262" spans="3:3" s="1" customFormat="1">
      <c r="C1262" s="36"/>
    </row>
    <row r="1263" spans="3:3" s="1" customFormat="1">
      <c r="C1263" s="36"/>
    </row>
    <row r="1264" spans="3:3" s="1" customFormat="1">
      <c r="C1264" s="36"/>
    </row>
    <row r="1265" spans="3:3" s="1" customFormat="1">
      <c r="C1265" s="36"/>
    </row>
    <row r="1266" spans="3:3" s="1" customFormat="1">
      <c r="C1266" s="36"/>
    </row>
    <row r="1267" spans="3:3" s="1" customFormat="1">
      <c r="C1267" s="36"/>
    </row>
    <row r="1268" spans="3:3" s="1" customFormat="1">
      <c r="C1268" s="36"/>
    </row>
    <row r="1269" spans="3:3" s="1" customFormat="1">
      <c r="C1269" s="36"/>
    </row>
    <row r="1270" spans="3:3" s="1" customFormat="1">
      <c r="C1270" s="36"/>
    </row>
    <row r="1271" spans="3:3" s="1" customFormat="1">
      <c r="C1271" s="36"/>
    </row>
    <row r="1272" spans="3:3" s="1" customFormat="1">
      <c r="C1272" s="36"/>
    </row>
    <row r="1273" spans="3:3" s="1" customFormat="1">
      <c r="C1273" s="36"/>
    </row>
    <row r="1274" spans="3:3" s="1" customFormat="1">
      <c r="C1274" s="36"/>
    </row>
    <row r="1275" spans="3:3" s="1" customFormat="1">
      <c r="C1275" s="36"/>
    </row>
    <row r="1276" spans="3:3" s="1" customFormat="1">
      <c r="C1276" s="36"/>
    </row>
    <row r="1277" spans="3:3" s="1" customFormat="1">
      <c r="C1277" s="36"/>
    </row>
    <row r="1278" spans="3:3" s="1" customFormat="1">
      <c r="C1278" s="36"/>
    </row>
    <row r="1279" spans="3:3" s="1" customFormat="1">
      <c r="C1279" s="36"/>
    </row>
    <row r="1280" spans="3:3" s="1" customFormat="1">
      <c r="C1280" s="36"/>
    </row>
    <row r="1281" spans="3:3" s="1" customFormat="1">
      <c r="C1281" s="36"/>
    </row>
    <row r="1282" spans="3:3" s="1" customFormat="1">
      <c r="C1282" s="36"/>
    </row>
    <row r="1283" spans="3:3" s="1" customFormat="1">
      <c r="C1283" s="36"/>
    </row>
    <row r="1284" spans="3:3" s="1" customFormat="1">
      <c r="C1284" s="36"/>
    </row>
    <row r="1285" spans="3:3" s="1" customFormat="1">
      <c r="C1285" s="36"/>
    </row>
    <row r="1286" spans="3:3" s="1" customFormat="1">
      <c r="C1286" s="36"/>
    </row>
    <row r="1287" spans="3:3" s="1" customFormat="1">
      <c r="C1287" s="36"/>
    </row>
    <row r="1288" spans="3:3" s="1" customFormat="1">
      <c r="C1288" s="36"/>
    </row>
    <row r="1289" spans="3:3" s="1" customFormat="1">
      <c r="C1289" s="36"/>
    </row>
    <row r="1290" spans="3:3" s="1" customFormat="1">
      <c r="C1290" s="36"/>
    </row>
    <row r="1291" spans="3:3" s="1" customFormat="1">
      <c r="C1291" s="36"/>
    </row>
    <row r="1292" spans="3:3" s="1" customFormat="1">
      <c r="C1292" s="36"/>
    </row>
    <row r="1293" spans="3:3" s="1" customFormat="1">
      <c r="C1293" s="36"/>
    </row>
    <row r="1294" spans="3:3" s="1" customFormat="1">
      <c r="C1294" s="36"/>
    </row>
    <row r="1295" spans="3:3" s="1" customFormat="1">
      <c r="C1295" s="36"/>
    </row>
    <row r="1296" spans="3:3" s="1" customFormat="1">
      <c r="C1296" s="36"/>
    </row>
    <row r="1297" spans="3:3" s="1" customFormat="1">
      <c r="C1297" s="36"/>
    </row>
    <row r="1298" spans="3:3" s="1" customFormat="1">
      <c r="C1298" s="36"/>
    </row>
    <row r="1299" spans="3:3" s="1" customFormat="1">
      <c r="C1299" s="36"/>
    </row>
    <row r="1300" spans="3:3" s="1" customFormat="1">
      <c r="C1300" s="36"/>
    </row>
    <row r="1301" spans="3:3" s="1" customFormat="1">
      <c r="C1301" s="36"/>
    </row>
    <row r="1302" spans="3:3" s="1" customFormat="1">
      <c r="C1302" s="36"/>
    </row>
    <row r="1303" spans="3:3" s="1" customFormat="1">
      <c r="C1303" s="36"/>
    </row>
    <row r="1304" spans="3:3" s="1" customFormat="1">
      <c r="C1304" s="36"/>
    </row>
    <row r="1305" spans="3:3" s="1" customFormat="1">
      <c r="C1305" s="36"/>
    </row>
    <row r="1306" spans="3:3" s="1" customFormat="1">
      <c r="C1306" s="36"/>
    </row>
    <row r="1307" spans="3:3" s="1" customFormat="1">
      <c r="C1307" s="36"/>
    </row>
    <row r="1308" spans="3:3" s="1" customFormat="1">
      <c r="C1308" s="36"/>
    </row>
    <row r="1309" spans="3:3" s="1" customFormat="1">
      <c r="C1309" s="36"/>
    </row>
    <row r="1310" spans="3:3" s="1" customFormat="1">
      <c r="C1310" s="36"/>
    </row>
    <row r="1311" spans="3:3" s="1" customFormat="1">
      <c r="C1311" s="36"/>
    </row>
    <row r="1312" spans="3:3" s="1" customFormat="1">
      <c r="C1312" s="36"/>
    </row>
    <row r="1313" spans="3:3" s="1" customFormat="1">
      <c r="C1313" s="36"/>
    </row>
    <row r="1314" spans="3:3" s="1" customFormat="1">
      <c r="C1314" s="36"/>
    </row>
    <row r="1315" spans="3:3" s="1" customFormat="1">
      <c r="C1315" s="36"/>
    </row>
    <row r="1316" spans="3:3" s="1" customFormat="1">
      <c r="C1316" s="36"/>
    </row>
    <row r="1317" spans="3:3" s="1" customFormat="1">
      <c r="C1317" s="36"/>
    </row>
    <row r="1318" spans="3:3" s="1" customFormat="1">
      <c r="C1318" s="36"/>
    </row>
    <row r="1319" spans="3:3" s="1" customFormat="1">
      <c r="C1319" s="36"/>
    </row>
    <row r="1320" spans="3:3" s="1" customFormat="1">
      <c r="C1320" s="36"/>
    </row>
    <row r="1321" spans="3:3" s="1" customFormat="1">
      <c r="C1321" s="36"/>
    </row>
    <row r="1322" spans="3:3" s="1" customFormat="1">
      <c r="C1322" s="36"/>
    </row>
    <row r="1323" spans="3:3" s="1" customFormat="1">
      <c r="C1323" s="36"/>
    </row>
    <row r="1324" spans="3:3" s="1" customFormat="1">
      <c r="C1324" s="36"/>
    </row>
    <row r="1325" spans="3:3" s="1" customFormat="1">
      <c r="C1325" s="36"/>
    </row>
    <row r="1326" spans="3:3" s="1" customFormat="1">
      <c r="C1326" s="36"/>
    </row>
    <row r="1327" spans="3:3" s="1" customFormat="1">
      <c r="C1327" s="36"/>
    </row>
    <row r="1328" spans="3:3" s="1" customFormat="1">
      <c r="C1328" s="36"/>
    </row>
    <row r="1329" spans="3:3" s="1" customFormat="1">
      <c r="C1329" s="36"/>
    </row>
    <row r="1330" spans="3:3" s="1" customFormat="1">
      <c r="C1330" s="36"/>
    </row>
    <row r="1331" spans="3:3" s="1" customFormat="1">
      <c r="C1331" s="36"/>
    </row>
    <row r="1332" spans="3:3" s="1" customFormat="1">
      <c r="C1332" s="36"/>
    </row>
    <row r="1333" spans="3:3" s="1" customFormat="1">
      <c r="C1333" s="36"/>
    </row>
    <row r="1334" spans="3:3" s="1" customFormat="1">
      <c r="C1334" s="36"/>
    </row>
    <row r="1335" spans="3:3" s="1" customFormat="1">
      <c r="C1335" s="36"/>
    </row>
    <row r="1336" spans="3:3" s="1" customFormat="1">
      <c r="C1336" s="36"/>
    </row>
    <row r="1337" spans="3:3" s="1" customFormat="1">
      <c r="C1337" s="36"/>
    </row>
    <row r="1338" spans="3:3" s="1" customFormat="1">
      <c r="C1338" s="36"/>
    </row>
    <row r="1339" spans="3:3" s="1" customFormat="1">
      <c r="C1339" s="36"/>
    </row>
    <row r="1340" spans="3:3" s="1" customFormat="1">
      <c r="C1340" s="36"/>
    </row>
    <row r="1341" spans="3:3" s="1" customFormat="1">
      <c r="C1341" s="36"/>
    </row>
    <row r="1342" spans="3:3" s="1" customFormat="1">
      <c r="C1342" s="36"/>
    </row>
    <row r="1343" spans="3:3" s="1" customFormat="1">
      <c r="C1343" s="36"/>
    </row>
    <row r="1344" spans="3:3" s="1" customFormat="1">
      <c r="C1344" s="36"/>
    </row>
    <row r="1345" spans="3:3" s="1" customFormat="1">
      <c r="C1345" s="36"/>
    </row>
    <row r="1346" spans="3:3" s="1" customFormat="1">
      <c r="C1346" s="36"/>
    </row>
    <row r="1347" spans="3:3" s="1" customFormat="1">
      <c r="C1347" s="36"/>
    </row>
    <row r="1348" spans="3:3" s="1" customFormat="1">
      <c r="C1348" s="36"/>
    </row>
    <row r="1349" spans="3:3" s="1" customFormat="1">
      <c r="C1349" s="36"/>
    </row>
    <row r="1350" spans="3:3" s="1" customFormat="1">
      <c r="C1350" s="36"/>
    </row>
    <row r="1351" spans="3:3" s="1" customFormat="1">
      <c r="C1351" s="36"/>
    </row>
    <row r="1352" spans="3:3" s="1" customFormat="1">
      <c r="C1352" s="36"/>
    </row>
    <row r="1353" spans="3:3" s="1" customFormat="1">
      <c r="C1353" s="36"/>
    </row>
    <row r="1354" spans="3:3" s="1" customFormat="1">
      <c r="C1354" s="36"/>
    </row>
    <row r="1355" spans="3:3" s="1" customFormat="1">
      <c r="C1355" s="36"/>
    </row>
    <row r="1356" spans="3:3" s="1" customFormat="1">
      <c r="C1356" s="36"/>
    </row>
    <row r="1357" spans="3:3" s="1" customFormat="1">
      <c r="C1357" s="36"/>
    </row>
    <row r="1358" spans="3:3" s="1" customFormat="1">
      <c r="C1358" s="36"/>
    </row>
    <row r="1359" spans="3:3" s="1" customFormat="1">
      <c r="C1359" s="36"/>
    </row>
    <row r="1360" spans="3:3" s="1" customFormat="1">
      <c r="C1360" s="36"/>
    </row>
    <row r="1361" spans="3:3" s="1" customFormat="1">
      <c r="C1361" s="36"/>
    </row>
    <row r="1362" spans="3:3" s="1" customFormat="1">
      <c r="C1362" s="36"/>
    </row>
    <row r="1363" spans="3:3" s="1" customFormat="1">
      <c r="C1363" s="36"/>
    </row>
    <row r="1364" spans="3:3" s="1" customFormat="1">
      <c r="C1364" s="36"/>
    </row>
    <row r="1365" spans="3:3" s="1" customFormat="1">
      <c r="C1365" s="36"/>
    </row>
    <row r="1366" spans="3:3" s="1" customFormat="1">
      <c r="C1366" s="36"/>
    </row>
    <row r="1367" spans="3:3" s="1" customFormat="1">
      <c r="C1367" s="36"/>
    </row>
    <row r="1368" spans="3:3" s="1" customFormat="1">
      <c r="C1368" s="36"/>
    </row>
    <row r="1369" spans="3:3" s="1" customFormat="1">
      <c r="C1369" s="36"/>
    </row>
    <row r="1370" spans="3:3" s="1" customFormat="1">
      <c r="C1370" s="36"/>
    </row>
    <row r="1371" spans="3:3" s="1" customFormat="1">
      <c r="C1371" s="36"/>
    </row>
    <row r="1372" spans="3:3" s="1" customFormat="1">
      <c r="C1372" s="36"/>
    </row>
    <row r="1373" spans="3:3" s="1" customFormat="1">
      <c r="C1373" s="36"/>
    </row>
    <row r="1374" spans="3:3" s="1" customFormat="1">
      <c r="C1374" s="36"/>
    </row>
    <row r="1375" spans="3:3" s="1" customFormat="1">
      <c r="C1375" s="36"/>
    </row>
    <row r="1376" spans="3:3" s="1" customFormat="1">
      <c r="C1376" s="36"/>
    </row>
    <row r="1377" spans="3:3" s="1" customFormat="1">
      <c r="C1377" s="36"/>
    </row>
    <row r="1378" spans="3:3" s="1" customFormat="1">
      <c r="C1378" s="36"/>
    </row>
    <row r="1379" spans="3:3" s="1" customFormat="1">
      <c r="C1379" s="36"/>
    </row>
    <row r="1380" spans="3:3" s="1" customFormat="1">
      <c r="C1380" s="36"/>
    </row>
    <row r="1381" spans="3:3" s="1" customFormat="1">
      <c r="C1381" s="36"/>
    </row>
    <row r="1382" spans="3:3" s="1" customFormat="1">
      <c r="C1382" s="36"/>
    </row>
    <row r="1383" spans="3:3" s="1" customFormat="1">
      <c r="C1383" s="36"/>
    </row>
    <row r="1384" spans="3:3" s="1" customFormat="1">
      <c r="C1384" s="36"/>
    </row>
    <row r="1385" spans="3:3" s="1" customFormat="1">
      <c r="C1385" s="36"/>
    </row>
    <row r="1386" spans="3:3" s="1" customFormat="1">
      <c r="C1386" s="36"/>
    </row>
    <row r="1387" spans="3:3" s="1" customFormat="1">
      <c r="C1387" s="36"/>
    </row>
    <row r="1388" spans="3:3" s="1" customFormat="1">
      <c r="C1388" s="36"/>
    </row>
    <row r="1389" spans="3:3" s="1" customFormat="1">
      <c r="C1389" s="36"/>
    </row>
    <row r="1390" spans="3:3" s="1" customFormat="1">
      <c r="C1390" s="36"/>
    </row>
    <row r="1391" spans="3:3" s="1" customFormat="1">
      <c r="C1391" s="36"/>
    </row>
    <row r="1392" spans="3:3" s="1" customFormat="1">
      <c r="C1392" s="36"/>
    </row>
    <row r="1393" spans="3:3" s="1" customFormat="1">
      <c r="C1393" s="36"/>
    </row>
    <row r="1394" spans="3:3" s="1" customFormat="1">
      <c r="C1394" s="36"/>
    </row>
    <row r="1395" spans="3:3" s="1" customFormat="1">
      <c r="C1395" s="36"/>
    </row>
    <row r="1396" spans="3:3" s="1" customFormat="1">
      <c r="C1396" s="36"/>
    </row>
    <row r="1397" spans="3:3" s="1" customFormat="1">
      <c r="C1397" s="36"/>
    </row>
    <row r="1398" spans="3:3" s="1" customFormat="1">
      <c r="C1398" s="36"/>
    </row>
    <row r="1399" spans="3:3" s="1" customFormat="1">
      <c r="C1399" s="36"/>
    </row>
    <row r="1400" spans="3:3" s="1" customFormat="1">
      <c r="C1400" s="36"/>
    </row>
    <row r="1401" spans="3:3" s="1" customFormat="1">
      <c r="C1401" s="36"/>
    </row>
    <row r="1402" spans="3:3" s="1" customFormat="1">
      <c r="C1402" s="36"/>
    </row>
    <row r="1403" spans="3:3" s="1" customFormat="1">
      <c r="C1403" s="36"/>
    </row>
    <row r="1404" spans="3:3" s="1" customFormat="1">
      <c r="C1404" s="36"/>
    </row>
    <row r="1405" spans="3:3" s="1" customFormat="1">
      <c r="C1405" s="36"/>
    </row>
    <row r="1406" spans="3:3" s="1" customFormat="1">
      <c r="C1406" s="36"/>
    </row>
    <row r="1407" spans="3:3" s="1" customFormat="1">
      <c r="C1407" s="36"/>
    </row>
    <row r="1408" spans="3:3" s="1" customFormat="1">
      <c r="C1408" s="36"/>
    </row>
    <row r="1409" spans="3:3" s="1" customFormat="1">
      <c r="C1409" s="36"/>
    </row>
    <row r="1410" spans="3:3" s="1" customFormat="1">
      <c r="C1410" s="36"/>
    </row>
    <row r="1411" spans="3:3" s="1" customFormat="1">
      <c r="C1411" s="36"/>
    </row>
    <row r="1412" spans="3:3" s="1" customFormat="1">
      <c r="C1412" s="36"/>
    </row>
    <row r="1413" spans="3:3" s="1" customFormat="1">
      <c r="C1413" s="36"/>
    </row>
    <row r="1414" spans="3:3" s="1" customFormat="1">
      <c r="C1414" s="36"/>
    </row>
    <row r="1415" spans="3:3" s="1" customFormat="1">
      <c r="C1415" s="36"/>
    </row>
    <row r="1416" spans="3:3" s="1" customFormat="1">
      <c r="C1416" s="36"/>
    </row>
    <row r="1417" spans="3:3" s="1" customFormat="1">
      <c r="C1417" s="36"/>
    </row>
    <row r="1418" spans="3:3" s="1" customFormat="1">
      <c r="C1418" s="36"/>
    </row>
    <row r="1419" spans="3:3" s="1" customFormat="1">
      <c r="C1419" s="36"/>
    </row>
    <row r="1420" spans="3:3" s="1" customFormat="1">
      <c r="C1420" s="36"/>
    </row>
    <row r="1421" spans="3:3" s="1" customFormat="1">
      <c r="C1421" s="36"/>
    </row>
    <row r="1422" spans="3:3" s="1" customFormat="1">
      <c r="C1422" s="36"/>
    </row>
    <row r="1423" spans="3:3" s="1" customFormat="1">
      <c r="C1423" s="36"/>
    </row>
    <row r="1424" spans="3:3" s="1" customFormat="1">
      <c r="C1424" s="36"/>
    </row>
    <row r="1425" spans="3:3" s="1" customFormat="1">
      <c r="C1425" s="36"/>
    </row>
    <row r="1426" spans="3:3" s="1" customFormat="1">
      <c r="C1426" s="36"/>
    </row>
    <row r="1427" spans="3:3" s="1" customFormat="1">
      <c r="C1427" s="36"/>
    </row>
    <row r="1428" spans="3:3" s="1" customFormat="1">
      <c r="C1428" s="36"/>
    </row>
    <row r="1429" spans="3:3" s="1" customFormat="1">
      <c r="C1429" s="36"/>
    </row>
    <row r="1430" spans="3:3" s="1" customFormat="1">
      <c r="C1430" s="36"/>
    </row>
    <row r="1431" spans="3:3" s="1" customFormat="1">
      <c r="C1431" s="36"/>
    </row>
    <row r="1432" spans="3:3" s="1" customFormat="1">
      <c r="C1432" s="36"/>
    </row>
    <row r="1433" spans="3:3" s="1" customFormat="1">
      <c r="C1433" s="36"/>
    </row>
    <row r="1434" spans="3:3" s="1" customFormat="1">
      <c r="C1434" s="36"/>
    </row>
    <row r="1435" spans="3:3" s="1" customFormat="1">
      <c r="C1435" s="36"/>
    </row>
    <row r="1436" spans="3:3" s="1" customFormat="1">
      <c r="C1436" s="36"/>
    </row>
    <row r="1437" spans="3:3" s="1" customFormat="1">
      <c r="C1437" s="36"/>
    </row>
    <row r="1438" spans="3:3" s="1" customFormat="1">
      <c r="C1438" s="36"/>
    </row>
    <row r="1439" spans="3:3" s="1" customFormat="1">
      <c r="C1439" s="36"/>
    </row>
    <row r="1440" spans="3:3" s="1" customFormat="1">
      <c r="C1440" s="36"/>
    </row>
    <row r="1441" spans="3:3" s="1" customFormat="1">
      <c r="C1441" s="36"/>
    </row>
    <row r="1442" spans="3:3" s="1" customFormat="1">
      <c r="C1442" s="36"/>
    </row>
    <row r="1443" spans="3:3" s="1" customFormat="1">
      <c r="C1443" s="36"/>
    </row>
    <row r="1444" spans="3:3" s="1" customFormat="1">
      <c r="C1444" s="36"/>
    </row>
    <row r="1445" spans="3:3" s="1" customFormat="1">
      <c r="C1445" s="36"/>
    </row>
    <row r="1446" spans="3:3" s="1" customFormat="1">
      <c r="C1446" s="36"/>
    </row>
    <row r="1447" spans="3:3" s="1" customFormat="1">
      <c r="C1447" s="36"/>
    </row>
    <row r="1448" spans="3:3" s="1" customFormat="1">
      <c r="C1448" s="36"/>
    </row>
    <row r="1449" spans="3:3" s="1" customFormat="1">
      <c r="C1449" s="36"/>
    </row>
    <row r="1450" spans="3:3" s="1" customFormat="1">
      <c r="C1450" s="36"/>
    </row>
    <row r="1451" spans="3:3" s="1" customFormat="1">
      <c r="C1451" s="36"/>
    </row>
    <row r="1452" spans="3:3" s="1" customFormat="1">
      <c r="C1452" s="36"/>
    </row>
    <row r="1453" spans="3:3" s="1" customFormat="1">
      <c r="C1453" s="36"/>
    </row>
    <row r="1454" spans="3:3" s="1" customFormat="1">
      <c r="C1454" s="36"/>
    </row>
    <row r="1455" spans="3:3" s="1" customFormat="1">
      <c r="C1455" s="36"/>
    </row>
    <row r="1456" spans="3:3" s="1" customFormat="1">
      <c r="C1456" s="36"/>
    </row>
    <row r="1457" spans="3:3" s="1" customFormat="1">
      <c r="C1457" s="36"/>
    </row>
    <row r="1458" spans="3:3" s="1" customFormat="1">
      <c r="C1458" s="36"/>
    </row>
    <row r="1459" spans="3:3" s="1" customFormat="1">
      <c r="C1459" s="36"/>
    </row>
    <row r="1460" spans="3:3" s="1" customFormat="1">
      <c r="C1460" s="36"/>
    </row>
    <row r="1461" spans="3:3" s="1" customFormat="1">
      <c r="C1461" s="36"/>
    </row>
    <row r="1462" spans="3:3" s="1" customFormat="1">
      <c r="C1462" s="36"/>
    </row>
    <row r="1463" spans="3:3" s="1" customFormat="1">
      <c r="C1463" s="36"/>
    </row>
    <row r="1464" spans="3:3" s="1" customFormat="1">
      <c r="C1464" s="36"/>
    </row>
    <row r="1465" spans="3:3" s="1" customFormat="1">
      <c r="C1465" s="36"/>
    </row>
    <row r="1466" spans="3:3" s="1" customFormat="1">
      <c r="C1466" s="36"/>
    </row>
    <row r="1467" spans="3:3" s="1" customFormat="1">
      <c r="C1467" s="36"/>
    </row>
    <row r="1468" spans="3:3" s="1" customFormat="1">
      <c r="C1468" s="36"/>
    </row>
    <row r="1469" spans="3:3" s="1" customFormat="1">
      <c r="C1469" s="36"/>
    </row>
    <row r="1470" spans="3:3" s="1" customFormat="1">
      <c r="C1470" s="36"/>
    </row>
    <row r="1471" spans="3:3" s="1" customFormat="1">
      <c r="C1471" s="36"/>
    </row>
    <row r="1472" spans="3:3" s="1" customFormat="1">
      <c r="C1472" s="36"/>
    </row>
    <row r="1473" spans="3:3" s="1" customFormat="1">
      <c r="C1473" s="36"/>
    </row>
    <row r="1474" spans="3:3" s="1" customFormat="1">
      <c r="C1474" s="36"/>
    </row>
    <row r="1475" spans="3:3" s="1" customFormat="1">
      <c r="C1475" s="36"/>
    </row>
    <row r="1476" spans="3:3" s="1" customFormat="1">
      <c r="C1476" s="36"/>
    </row>
    <row r="1477" spans="3:3" s="1" customFormat="1">
      <c r="C1477" s="36"/>
    </row>
    <row r="1478" spans="3:3" s="1" customFormat="1">
      <c r="C1478" s="36"/>
    </row>
    <row r="1479" spans="3:3" s="1" customFormat="1">
      <c r="C1479" s="36"/>
    </row>
    <row r="1480" spans="3:3" s="1" customFormat="1">
      <c r="C1480" s="36"/>
    </row>
    <row r="1481" spans="3:3" s="1" customFormat="1">
      <c r="C1481" s="36"/>
    </row>
    <row r="1482" spans="3:3" s="1" customFormat="1">
      <c r="C1482" s="36"/>
    </row>
    <row r="1483" spans="3:3" s="1" customFormat="1">
      <c r="C1483" s="36"/>
    </row>
    <row r="1484" spans="3:3" s="1" customFormat="1">
      <c r="C1484" s="36"/>
    </row>
    <row r="1485" spans="3:3" s="1" customFormat="1">
      <c r="C1485" s="36"/>
    </row>
    <row r="1486" spans="3:3" s="1" customFormat="1">
      <c r="C1486" s="36"/>
    </row>
    <row r="1487" spans="3:3" s="1" customFormat="1">
      <c r="C1487" s="36"/>
    </row>
    <row r="1488" spans="3:3" s="1" customFormat="1">
      <c r="C1488" s="36"/>
    </row>
    <row r="1489" spans="3:3" s="1" customFormat="1">
      <c r="C1489" s="36"/>
    </row>
    <row r="1490" spans="3:3" s="1" customFormat="1">
      <c r="C1490" s="36"/>
    </row>
    <row r="1491" spans="3:3" s="1" customFormat="1">
      <c r="C1491" s="36"/>
    </row>
    <row r="1492" spans="3:3" s="1" customFormat="1">
      <c r="C1492" s="36"/>
    </row>
    <row r="1493" spans="3:3" s="1" customFormat="1">
      <c r="C1493" s="36"/>
    </row>
    <row r="1494" spans="3:3" s="1" customFormat="1">
      <c r="C1494" s="36"/>
    </row>
    <row r="1495" spans="3:3" s="1" customFormat="1">
      <c r="C1495" s="36"/>
    </row>
    <row r="1496" spans="3:3" s="1" customFormat="1">
      <c r="C1496" s="36"/>
    </row>
    <row r="1497" spans="3:3" s="1" customFormat="1">
      <c r="C1497" s="36"/>
    </row>
    <row r="1498" spans="3:3" s="1" customFormat="1">
      <c r="C1498" s="36"/>
    </row>
    <row r="1499" spans="3:3" s="1" customFormat="1">
      <c r="C1499" s="36"/>
    </row>
    <row r="1500" spans="3:3" s="1" customFormat="1">
      <c r="C1500" s="36"/>
    </row>
    <row r="1501" spans="3:3" s="1" customFormat="1">
      <c r="C1501" s="36"/>
    </row>
    <row r="1502" spans="3:3" s="1" customFormat="1">
      <c r="C1502" s="36"/>
    </row>
    <row r="1503" spans="3:3" s="1" customFormat="1">
      <c r="C1503" s="36"/>
    </row>
    <row r="1504" spans="3:3" s="1" customFormat="1">
      <c r="C1504" s="36"/>
    </row>
    <row r="1505" spans="1:70" s="1" customFormat="1">
      <c r="C1505" s="36"/>
    </row>
    <row r="1506" spans="1:70" s="1" customFormat="1">
      <c r="C1506" s="36"/>
      <c r="F1506" s="35"/>
      <c r="G1506" s="35"/>
      <c r="H1506" s="35"/>
    </row>
    <row r="1507" spans="1:70" s="35" customFormat="1">
      <c r="A1507" s="1"/>
      <c r="B1507" s="1"/>
      <c r="C1507" s="36"/>
      <c r="D1507" s="1"/>
      <c r="E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row>
    <row r="1508" spans="1:70" s="35" customFormat="1">
      <c r="A1508" s="1"/>
      <c r="B1508" s="1"/>
      <c r="C1508" s="36"/>
      <c r="D1508" s="1"/>
      <c r="E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row>
    <row r="1509" spans="1:70" s="35" customFormat="1">
      <c r="A1509" s="1"/>
      <c r="B1509" s="1"/>
      <c r="C1509" s="36"/>
      <c r="D1509" s="1"/>
      <c r="E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row>
    <row r="1510" spans="1:70" s="35" customFormat="1">
      <c r="A1510" s="1"/>
      <c r="B1510" s="1"/>
      <c r="C1510" s="36"/>
      <c r="D1510" s="1"/>
      <c r="E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row>
    <row r="1511" spans="1:70" s="35" customFormat="1">
      <c r="A1511" s="1"/>
      <c r="B1511" s="1"/>
      <c r="C1511" s="36"/>
      <c r="D1511" s="1"/>
      <c r="E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row>
    <row r="1512" spans="1:70" s="35" customFormat="1">
      <c r="A1512" s="1"/>
      <c r="B1512" s="1"/>
      <c r="C1512" s="36"/>
      <c r="D1512" s="1"/>
      <c r="E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row>
    <row r="1513" spans="1:70" s="35" customFormat="1">
      <c r="A1513" s="1"/>
      <c r="B1513" s="1"/>
      <c r="C1513" s="36"/>
      <c r="D1513" s="1"/>
      <c r="E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row>
    <row r="1514" spans="1:70" s="35" customFormat="1">
      <c r="A1514" s="1"/>
      <c r="B1514" s="1"/>
      <c r="C1514" s="36"/>
      <c r="D1514" s="1"/>
      <c r="E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row>
    <row r="1515" spans="1:70" s="35" customFormat="1">
      <c r="A1515" s="1"/>
      <c r="B1515" s="1"/>
      <c r="C1515" s="36"/>
      <c r="D1515" s="1"/>
      <c r="E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row>
    <row r="1516" spans="1:70" s="35" customFormat="1">
      <c r="A1516" s="1"/>
      <c r="B1516" s="1"/>
      <c r="C1516" s="36"/>
      <c r="D1516" s="1"/>
      <c r="E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row>
    <row r="1517" spans="1:70" s="35" customFormat="1">
      <c r="A1517" s="1"/>
      <c r="B1517" s="1"/>
      <c r="C1517" s="36"/>
      <c r="D1517" s="1"/>
      <c r="E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row>
    <row r="1518" spans="1:70" s="35" customFormat="1">
      <c r="A1518" s="1"/>
      <c r="B1518" s="1"/>
      <c r="C1518" s="36"/>
      <c r="D1518" s="1"/>
      <c r="E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row>
    <row r="1519" spans="1:70" s="35" customFormat="1">
      <c r="A1519" s="1"/>
      <c r="B1519" s="1"/>
      <c r="C1519" s="36"/>
      <c r="D1519" s="1"/>
      <c r="E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row>
    <row r="1520" spans="1:70" s="35" customFormat="1">
      <c r="A1520" s="1"/>
      <c r="B1520" s="1"/>
      <c r="C1520" s="37"/>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row>
    <row r="1521" spans="1:70" s="35" customFormat="1">
      <c r="A1521" s="1"/>
      <c r="C1521" s="37"/>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row>
    <row r="1522" spans="1:70" s="35" customFormat="1">
      <c r="A1522" s="1"/>
      <c r="C1522" s="37"/>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row>
    <row r="1523" spans="1:70" s="35" customFormat="1">
      <c r="A1523" s="1"/>
      <c r="C1523" s="37"/>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row>
    <row r="1524" spans="1:70" s="35" customFormat="1">
      <c r="A1524" s="1"/>
      <c r="C1524" s="37"/>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row>
    <row r="1525" spans="1:70" s="35" customFormat="1">
      <c r="A1525" s="1"/>
      <c r="C1525" s="37"/>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row>
    <row r="1526" spans="1:70" s="35" customFormat="1">
      <c r="A1526" s="1"/>
      <c r="C1526" s="37"/>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row>
    <row r="1527" spans="1:70" s="35" customFormat="1">
      <c r="A1527" s="1"/>
      <c r="C1527" s="37"/>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row>
    <row r="1528" spans="1:70" s="35" customFormat="1">
      <c r="A1528" s="1"/>
      <c r="C1528" s="37"/>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row>
    <row r="1529" spans="1:70" s="35" customFormat="1">
      <c r="A1529" s="1"/>
      <c r="C1529" s="37"/>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row>
    <row r="1530" spans="1:70" s="35" customFormat="1">
      <c r="A1530" s="1"/>
      <c r="C1530" s="37"/>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row>
    <row r="1531" spans="1:70" s="35" customFormat="1">
      <c r="A1531" s="1"/>
      <c r="C1531" s="37"/>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row>
    <row r="1532" spans="1:70" s="35" customFormat="1">
      <c r="A1532" s="1"/>
      <c r="C1532" s="37"/>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row>
    <row r="1533" spans="1:70" s="35" customFormat="1">
      <c r="A1533" s="1"/>
      <c r="C1533" s="37"/>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row>
    <row r="1534" spans="1:70" s="35" customFormat="1">
      <c r="A1534" s="1"/>
      <c r="C1534" s="37"/>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row>
    <row r="1535" spans="1:70" s="35" customFormat="1">
      <c r="A1535" s="1"/>
      <c r="C1535" s="37"/>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row>
    <row r="1536" spans="1:70" s="35" customFormat="1">
      <c r="A1536" s="1"/>
      <c r="C1536" s="37"/>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row>
    <row r="1537" spans="1:70" s="35" customFormat="1">
      <c r="A1537" s="1"/>
      <c r="C1537" s="37"/>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row>
    <row r="1538" spans="1:70" s="35" customFormat="1">
      <c r="A1538" s="1"/>
      <c r="C1538" s="37"/>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row>
    <row r="1539" spans="1:70" s="35" customFormat="1">
      <c r="A1539" s="1"/>
      <c r="C1539" s="37"/>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row>
    <row r="1540" spans="1:70" s="35" customFormat="1">
      <c r="A1540" s="1"/>
      <c r="C1540" s="37"/>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row>
    <row r="1541" spans="1:70" s="35" customFormat="1">
      <c r="A1541" s="1"/>
      <c r="C1541" s="37"/>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row>
    <row r="1542" spans="1:70" s="35" customFormat="1">
      <c r="A1542" s="1"/>
      <c r="C1542" s="37"/>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row>
    <row r="1543" spans="1:70" s="35" customFormat="1">
      <c r="A1543" s="1"/>
      <c r="C1543" s="37"/>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row>
    <row r="1544" spans="1:70" s="35" customFormat="1">
      <c r="A1544" s="1"/>
      <c r="C1544" s="37"/>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row>
    <row r="1545" spans="1:70" s="35" customFormat="1">
      <c r="A1545" s="1"/>
      <c r="C1545" s="37"/>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row>
    <row r="1546" spans="1:70" s="35" customFormat="1">
      <c r="A1546" s="1"/>
      <c r="C1546" s="37"/>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row>
    <row r="1547" spans="1:70" s="35" customFormat="1">
      <c r="A1547" s="1"/>
      <c r="C1547" s="37"/>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row>
    <row r="1548" spans="1:70" s="35" customFormat="1">
      <c r="A1548" s="1"/>
      <c r="C1548" s="37"/>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row>
    <row r="1549" spans="1:70" s="35" customFormat="1">
      <c r="A1549" s="1"/>
      <c r="C1549" s="37"/>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row>
    <row r="1550" spans="1:70" s="35" customFormat="1">
      <c r="A1550" s="1"/>
      <c r="C1550" s="37"/>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row>
    <row r="1551" spans="1:70" s="35" customFormat="1">
      <c r="A1551" s="1"/>
      <c r="C1551" s="37"/>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row>
    <row r="1552" spans="1:70" s="35" customFormat="1">
      <c r="A1552" s="1"/>
      <c r="C1552" s="37"/>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row>
    <row r="1553" spans="1:70" s="35" customFormat="1">
      <c r="A1553" s="1"/>
      <c r="C1553" s="37"/>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row>
    <row r="1554" spans="1:70" s="35" customFormat="1">
      <c r="A1554" s="1"/>
      <c r="C1554" s="37"/>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row>
    <row r="1555" spans="1:70" s="35" customFormat="1">
      <c r="A1555" s="1"/>
      <c r="C1555" s="37"/>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row>
    <row r="1556" spans="1:70" s="35" customFormat="1">
      <c r="A1556" s="1"/>
      <c r="C1556" s="37"/>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row>
    <row r="1557" spans="1:70" s="35" customFormat="1">
      <c r="A1557" s="1"/>
      <c r="C1557" s="37"/>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row>
    <row r="1558" spans="1:70" s="35" customFormat="1">
      <c r="A1558" s="1"/>
      <c r="C1558" s="37"/>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row>
    <row r="1559" spans="1:70" s="35" customFormat="1">
      <c r="A1559" s="1"/>
      <c r="C1559" s="37"/>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row>
    <row r="1560" spans="1:70" s="35" customFormat="1">
      <c r="A1560" s="1"/>
      <c r="C1560" s="37"/>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row>
    <row r="1561" spans="1:70" s="35" customFormat="1">
      <c r="A1561" s="1"/>
      <c r="C1561" s="37"/>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row>
    <row r="1562" spans="1:70" s="35" customFormat="1">
      <c r="A1562" s="1"/>
      <c r="C1562" s="37"/>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row>
    <row r="1563" spans="1:70" s="35" customFormat="1">
      <c r="A1563" s="1"/>
      <c r="C1563" s="37"/>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row>
    <row r="1564" spans="1:70" s="35" customFormat="1">
      <c r="A1564" s="1"/>
      <c r="C1564" s="37"/>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row>
    <row r="1565" spans="1:70" s="35" customFormat="1">
      <c r="A1565" s="1"/>
      <c r="C1565" s="37"/>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row>
    <row r="1566" spans="1:70" s="35" customFormat="1">
      <c r="A1566" s="1"/>
      <c r="C1566" s="37"/>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row>
    <row r="1567" spans="1:70" s="35" customFormat="1">
      <c r="A1567" s="1"/>
      <c r="C1567" s="37"/>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row>
    <row r="1568" spans="1:70" s="35" customFormat="1">
      <c r="A1568" s="1"/>
      <c r="C1568" s="37"/>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row>
    <row r="1569" spans="1:70" s="35" customFormat="1">
      <c r="A1569" s="1"/>
      <c r="C1569" s="37"/>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row>
    <row r="1570" spans="1:70" s="35" customFormat="1">
      <c r="A1570" s="1"/>
      <c r="C1570" s="37"/>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row>
    <row r="1571" spans="1:70" s="35" customFormat="1">
      <c r="A1571" s="1"/>
      <c r="C1571" s="37"/>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row>
    <row r="1572" spans="1:70" s="35" customFormat="1">
      <c r="A1572" s="1"/>
      <c r="C1572" s="37"/>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row>
    <row r="1573" spans="1:70" s="35" customFormat="1">
      <c r="A1573" s="1"/>
      <c r="C1573" s="37"/>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row>
    <row r="1574" spans="1:70" s="35" customFormat="1">
      <c r="A1574" s="1"/>
      <c r="C1574" s="37"/>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row>
    <row r="1575" spans="1:70" s="35" customFormat="1">
      <c r="A1575" s="1"/>
      <c r="C1575" s="37"/>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row>
    <row r="1576" spans="1:70" s="35" customFormat="1">
      <c r="A1576" s="1"/>
      <c r="C1576" s="37"/>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row>
    <row r="1577" spans="1:70" s="35" customFormat="1">
      <c r="A1577" s="1"/>
      <c r="C1577" s="37"/>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row>
    <row r="1578" spans="1:70" s="35" customFormat="1">
      <c r="A1578" s="1"/>
      <c r="C1578" s="37"/>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row>
    <row r="1579" spans="1:70" s="35" customFormat="1">
      <c r="A1579" s="1"/>
      <c r="C1579" s="37"/>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row>
    <row r="1580" spans="1:70" s="35" customFormat="1">
      <c r="A1580" s="1"/>
      <c r="C1580" s="37"/>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row>
    <row r="1581" spans="1:70" s="35" customFormat="1">
      <c r="A1581" s="1"/>
      <c r="C1581" s="37"/>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row>
    <row r="1582" spans="1:70" s="35" customFormat="1">
      <c r="A1582" s="1"/>
      <c r="C1582" s="37"/>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row>
    <row r="1583" spans="1:70" s="35" customFormat="1">
      <c r="A1583" s="1"/>
      <c r="C1583" s="37"/>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row>
    <row r="1584" spans="1:70" s="35" customFormat="1">
      <c r="A1584" s="1"/>
      <c r="C1584" s="37"/>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row>
    <row r="1585" spans="1:70" s="35" customFormat="1">
      <c r="A1585" s="1"/>
      <c r="C1585" s="37"/>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row>
    <row r="1586" spans="1:70" s="35" customFormat="1">
      <c r="A1586" s="1"/>
      <c r="C1586" s="37"/>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row>
    <row r="1587" spans="1:70" s="35" customFormat="1">
      <c r="A1587" s="1"/>
      <c r="C1587" s="37"/>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row>
    <row r="1588" spans="1:70" s="35" customFormat="1">
      <c r="A1588" s="1"/>
      <c r="C1588" s="37"/>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row>
    <row r="1589" spans="1:70" s="35" customFormat="1">
      <c r="A1589" s="1"/>
      <c r="C1589" s="37"/>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row>
    <row r="1590" spans="1:70" s="35" customFormat="1">
      <c r="A1590" s="1"/>
      <c r="C1590" s="37"/>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row>
    <row r="1591" spans="1:70" s="35" customFormat="1">
      <c r="A1591" s="1"/>
      <c r="C1591" s="37"/>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row>
    <row r="1592" spans="1:70" s="35" customFormat="1">
      <c r="A1592" s="1"/>
      <c r="C1592" s="37"/>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row>
    <row r="1593" spans="1:70" s="35" customFormat="1">
      <c r="A1593" s="1"/>
      <c r="C1593" s="37"/>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row>
    <row r="1594" spans="1:70" s="35" customFormat="1">
      <c r="A1594" s="1"/>
      <c r="C1594" s="37"/>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row>
    <row r="1595" spans="1:70" s="35" customFormat="1">
      <c r="A1595" s="1"/>
      <c r="C1595" s="37"/>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row>
    <row r="1596" spans="1:70" s="35" customFormat="1">
      <c r="A1596" s="1"/>
      <c r="C1596" s="37"/>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row>
    <row r="1597" spans="1:70" s="35" customFormat="1">
      <c r="A1597" s="1"/>
      <c r="C1597" s="37"/>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row>
    <row r="1598" spans="1:70" s="35" customFormat="1">
      <c r="A1598" s="1"/>
      <c r="C1598" s="37"/>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row>
    <row r="1599" spans="1:70" s="35" customFormat="1">
      <c r="A1599" s="1"/>
      <c r="C1599" s="37"/>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row>
    <row r="1600" spans="1:70" s="35" customFormat="1">
      <c r="A1600" s="1"/>
      <c r="C1600" s="37"/>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row>
    <row r="1601" spans="1:70" s="35" customFormat="1">
      <c r="A1601" s="1"/>
      <c r="C1601" s="37"/>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row>
    <row r="1602" spans="1:70" s="35" customFormat="1">
      <c r="A1602" s="1"/>
      <c r="C1602" s="37"/>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row>
    <row r="1603" spans="1:70" s="35" customFormat="1">
      <c r="A1603" s="1"/>
      <c r="C1603" s="37"/>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row>
    <row r="1604" spans="1:70" s="35" customFormat="1">
      <c r="A1604" s="1"/>
      <c r="C1604" s="37"/>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row>
    <row r="1605" spans="1:70" s="35" customFormat="1">
      <c r="A1605" s="1"/>
      <c r="C1605" s="37"/>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row>
    <row r="1606" spans="1:70" s="35" customFormat="1">
      <c r="A1606" s="1"/>
      <c r="C1606" s="37"/>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row>
    <row r="1607" spans="1:70" s="35" customFormat="1">
      <c r="A1607" s="1"/>
      <c r="C1607" s="37"/>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row>
    <row r="1608" spans="1:70" s="35" customFormat="1">
      <c r="A1608" s="1"/>
      <c r="C1608" s="37"/>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row>
    <row r="1609" spans="1:70" s="35" customFormat="1">
      <c r="A1609" s="1"/>
      <c r="C1609" s="37"/>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row>
    <row r="1610" spans="1:70" s="35" customFormat="1">
      <c r="A1610" s="1"/>
      <c r="C1610" s="37"/>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row>
    <row r="1611" spans="1:70" s="35" customFormat="1">
      <c r="A1611" s="1"/>
      <c r="C1611" s="37"/>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row>
    <row r="1612" spans="1:70" s="35" customFormat="1">
      <c r="A1612" s="1"/>
      <c r="C1612" s="37"/>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row>
    <row r="1613" spans="1:70" s="35" customFormat="1">
      <c r="A1613" s="1"/>
      <c r="C1613" s="37"/>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row>
    <row r="1614" spans="1:70" s="35" customFormat="1">
      <c r="A1614" s="1"/>
      <c r="C1614" s="37"/>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row>
    <row r="1615" spans="1:70" s="35" customFormat="1">
      <c r="A1615" s="1"/>
      <c r="C1615" s="37"/>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row>
    <row r="1616" spans="1:70" s="35" customFormat="1">
      <c r="A1616" s="1"/>
      <c r="C1616" s="37"/>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row>
    <row r="1617" spans="1:70" s="35" customFormat="1">
      <c r="A1617" s="1"/>
      <c r="C1617" s="37"/>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row>
    <row r="1618" spans="1:70" s="35" customFormat="1">
      <c r="A1618" s="1"/>
      <c r="C1618" s="37"/>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row>
    <row r="1619" spans="1:70" s="35" customFormat="1">
      <c r="A1619" s="1"/>
      <c r="C1619" s="37"/>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row>
    <row r="1620" spans="1:70" s="35" customFormat="1">
      <c r="A1620" s="1"/>
      <c r="C1620" s="37"/>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row>
    <row r="1621" spans="1:70" s="35" customFormat="1">
      <c r="A1621" s="1"/>
      <c r="C1621" s="37"/>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row>
    <row r="1622" spans="1:70" s="35" customFormat="1">
      <c r="A1622" s="1"/>
      <c r="C1622" s="37"/>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row>
    <row r="1623" spans="1:70" s="35" customFormat="1">
      <c r="A1623" s="1"/>
      <c r="C1623" s="37"/>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row>
    <row r="1624" spans="1:70" s="35" customFormat="1">
      <c r="A1624" s="1"/>
      <c r="C1624" s="37"/>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row>
    <row r="1625" spans="1:70" s="35" customFormat="1">
      <c r="A1625" s="1"/>
      <c r="C1625" s="37"/>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row>
    <row r="1626" spans="1:70" s="35" customFormat="1">
      <c r="A1626" s="1"/>
      <c r="C1626" s="37"/>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row>
    <row r="1627" spans="1:70" s="35" customFormat="1">
      <c r="A1627" s="1"/>
      <c r="C1627" s="37"/>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row>
    <row r="1628" spans="1:70" s="35" customFormat="1">
      <c r="A1628" s="1"/>
      <c r="C1628" s="37"/>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c r="BQ1628" s="1"/>
      <c r="BR1628" s="1"/>
    </row>
    <row r="1629" spans="1:70" s="35" customFormat="1">
      <c r="A1629" s="1"/>
      <c r="C1629" s="37"/>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c r="BQ1629" s="1"/>
      <c r="BR1629" s="1"/>
    </row>
    <row r="1630" spans="1:70" s="35" customFormat="1">
      <c r="A1630" s="1"/>
      <c r="C1630" s="37"/>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row>
    <row r="1631" spans="1:70" s="35" customFormat="1">
      <c r="A1631" s="1"/>
      <c r="C1631" s="37"/>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row>
    <row r="1632" spans="1:70" s="35" customFormat="1">
      <c r="A1632" s="1"/>
      <c r="C1632" s="37"/>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row>
    <row r="1633" spans="1:70" s="35" customFormat="1">
      <c r="A1633" s="1"/>
      <c r="C1633" s="37"/>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c r="BQ1633" s="1"/>
      <c r="BR1633" s="1"/>
    </row>
    <row r="1634" spans="1:70" s="35" customFormat="1">
      <c r="A1634" s="1"/>
      <c r="C1634" s="37"/>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c r="BQ1634" s="1"/>
      <c r="BR1634" s="1"/>
    </row>
    <row r="1635" spans="1:70" s="35" customFormat="1">
      <c r="A1635" s="1"/>
      <c r="C1635" s="37"/>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row>
    <row r="1636" spans="1:70" s="35" customFormat="1">
      <c r="A1636" s="1"/>
      <c r="C1636" s="37"/>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c r="BQ1636" s="1"/>
      <c r="BR1636" s="1"/>
    </row>
    <row r="1637" spans="1:70" s="35" customFormat="1">
      <c r="A1637" s="1"/>
      <c r="C1637" s="37"/>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row>
    <row r="1638" spans="1:70" s="35" customFormat="1">
      <c r="A1638" s="1"/>
      <c r="C1638" s="37"/>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row>
    <row r="1639" spans="1:70" s="35" customFormat="1">
      <c r="A1639" s="1"/>
      <c r="C1639" s="37"/>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row>
    <row r="1640" spans="1:70" s="35" customFormat="1">
      <c r="A1640" s="1"/>
      <c r="C1640" s="37"/>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row>
    <row r="1641" spans="1:70" s="35" customFormat="1">
      <c r="A1641" s="1"/>
      <c r="C1641" s="37"/>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row>
    <row r="1642" spans="1:70" s="35" customFormat="1">
      <c r="A1642" s="1"/>
      <c r="C1642" s="37"/>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row>
    <row r="1643" spans="1:70" s="35" customFormat="1">
      <c r="A1643" s="1"/>
      <c r="C1643" s="37"/>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row>
    <row r="1644" spans="1:70" s="35" customFormat="1">
      <c r="A1644" s="1"/>
      <c r="C1644" s="37"/>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row>
    <row r="1645" spans="1:70" s="35" customFormat="1">
      <c r="A1645" s="1"/>
      <c r="C1645" s="37"/>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row>
    <row r="1646" spans="1:70" s="35" customFormat="1">
      <c r="A1646" s="1"/>
      <c r="C1646" s="37"/>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row>
    <row r="1647" spans="1:70" s="35" customFormat="1">
      <c r="A1647" s="1"/>
      <c r="C1647" s="37"/>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row>
    <row r="1648" spans="1:70" s="35" customFormat="1">
      <c r="A1648" s="1"/>
      <c r="C1648" s="37"/>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row>
    <row r="1649" spans="1:70" s="35" customFormat="1">
      <c r="A1649" s="1"/>
      <c r="C1649" s="37"/>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row>
    <row r="1650" spans="1:70" s="35" customFormat="1">
      <c r="A1650" s="1"/>
      <c r="C1650" s="37"/>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row>
    <row r="1651" spans="1:70" s="35" customFormat="1">
      <c r="A1651" s="1"/>
      <c r="C1651" s="37"/>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row>
    <row r="1652" spans="1:70" s="35" customFormat="1">
      <c r="A1652" s="1"/>
      <c r="C1652" s="37"/>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c r="BQ1652" s="1"/>
      <c r="BR1652" s="1"/>
    </row>
    <row r="1653" spans="1:70" s="35" customFormat="1">
      <c r="A1653" s="1"/>
      <c r="C1653" s="37"/>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row>
    <row r="1654" spans="1:70" s="35" customFormat="1">
      <c r="A1654" s="1"/>
      <c r="C1654" s="37"/>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row>
    <row r="1655" spans="1:70" s="35" customFormat="1">
      <c r="A1655" s="1"/>
      <c r="C1655" s="37"/>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row>
    <row r="1656" spans="1:70" s="35" customFormat="1">
      <c r="A1656" s="1"/>
      <c r="C1656" s="37"/>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row>
    <row r="1657" spans="1:70" s="35" customFormat="1">
      <c r="A1657" s="1"/>
      <c r="C1657" s="37"/>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c r="BC1657" s="1"/>
      <c r="BD1657" s="1"/>
      <c r="BE1657" s="1"/>
      <c r="BF1657" s="1"/>
      <c r="BG1657" s="1"/>
      <c r="BH1657" s="1"/>
      <c r="BI1657" s="1"/>
      <c r="BJ1657" s="1"/>
      <c r="BK1657" s="1"/>
      <c r="BL1657" s="1"/>
      <c r="BM1657" s="1"/>
      <c r="BN1657" s="1"/>
      <c r="BO1657" s="1"/>
      <c r="BP1657" s="1"/>
      <c r="BQ1657" s="1"/>
      <c r="BR1657" s="1"/>
    </row>
    <row r="1658" spans="1:70" s="35" customFormat="1">
      <c r="A1658" s="1"/>
      <c r="C1658" s="37"/>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c r="BC1658" s="1"/>
      <c r="BD1658" s="1"/>
      <c r="BE1658" s="1"/>
      <c r="BF1658" s="1"/>
      <c r="BG1658" s="1"/>
      <c r="BH1658" s="1"/>
      <c r="BI1658" s="1"/>
      <c r="BJ1658" s="1"/>
      <c r="BK1658" s="1"/>
      <c r="BL1658" s="1"/>
      <c r="BM1658" s="1"/>
      <c r="BN1658" s="1"/>
      <c r="BO1658" s="1"/>
      <c r="BP1658" s="1"/>
      <c r="BQ1658" s="1"/>
      <c r="BR1658" s="1"/>
    </row>
    <row r="1659" spans="1:70" s="35" customFormat="1">
      <c r="A1659" s="1"/>
      <c r="C1659" s="37"/>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row>
    <row r="1660" spans="1:70" s="35" customFormat="1">
      <c r="A1660" s="1"/>
      <c r="C1660" s="37"/>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c r="BC1660" s="1"/>
      <c r="BD1660" s="1"/>
      <c r="BE1660" s="1"/>
      <c r="BF1660" s="1"/>
      <c r="BG1660" s="1"/>
      <c r="BH1660" s="1"/>
      <c r="BI1660" s="1"/>
      <c r="BJ1660" s="1"/>
      <c r="BK1660" s="1"/>
      <c r="BL1660" s="1"/>
      <c r="BM1660" s="1"/>
      <c r="BN1660" s="1"/>
      <c r="BO1660" s="1"/>
      <c r="BP1660" s="1"/>
      <c r="BQ1660" s="1"/>
      <c r="BR1660" s="1"/>
    </row>
    <row r="1661" spans="1:70" s="35" customFormat="1">
      <c r="A1661" s="1"/>
      <c r="C1661" s="37"/>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c r="BC1661" s="1"/>
      <c r="BD1661" s="1"/>
      <c r="BE1661" s="1"/>
      <c r="BF1661" s="1"/>
      <c r="BG1661" s="1"/>
      <c r="BH1661" s="1"/>
      <c r="BI1661" s="1"/>
      <c r="BJ1661" s="1"/>
      <c r="BK1661" s="1"/>
      <c r="BL1661" s="1"/>
      <c r="BM1661" s="1"/>
      <c r="BN1661" s="1"/>
      <c r="BO1661" s="1"/>
      <c r="BP1661" s="1"/>
      <c r="BQ1661" s="1"/>
      <c r="BR1661" s="1"/>
    </row>
    <row r="1662" spans="1:70" s="35" customFormat="1">
      <c r="A1662" s="1"/>
      <c r="C1662" s="37"/>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row>
    <row r="1663" spans="1:70" s="35" customFormat="1">
      <c r="A1663" s="1"/>
      <c r="C1663" s="37"/>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row>
    <row r="1664" spans="1:70" s="35" customFormat="1">
      <c r="A1664" s="1"/>
      <c r="C1664" s="37"/>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c r="BC1664" s="1"/>
      <c r="BD1664" s="1"/>
      <c r="BE1664" s="1"/>
      <c r="BF1664" s="1"/>
      <c r="BG1664" s="1"/>
      <c r="BH1664" s="1"/>
      <c r="BI1664" s="1"/>
      <c r="BJ1664" s="1"/>
      <c r="BK1664" s="1"/>
      <c r="BL1664" s="1"/>
      <c r="BM1664" s="1"/>
      <c r="BN1664" s="1"/>
      <c r="BO1664" s="1"/>
      <c r="BP1664" s="1"/>
      <c r="BQ1664" s="1"/>
      <c r="BR1664" s="1"/>
    </row>
    <row r="1665" spans="1:70" s="35" customFormat="1">
      <c r="A1665" s="1"/>
      <c r="C1665" s="37"/>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row>
    <row r="1666" spans="1:70" s="35" customFormat="1">
      <c r="A1666" s="1"/>
      <c r="C1666" s="37"/>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c r="BC1666" s="1"/>
      <c r="BD1666" s="1"/>
      <c r="BE1666" s="1"/>
      <c r="BF1666" s="1"/>
      <c r="BG1666" s="1"/>
      <c r="BH1666" s="1"/>
      <c r="BI1666" s="1"/>
      <c r="BJ1666" s="1"/>
      <c r="BK1666" s="1"/>
      <c r="BL1666" s="1"/>
      <c r="BM1666" s="1"/>
      <c r="BN1666" s="1"/>
      <c r="BO1666" s="1"/>
      <c r="BP1666" s="1"/>
      <c r="BQ1666" s="1"/>
      <c r="BR1666" s="1"/>
    </row>
    <row r="1667" spans="1:70" s="35" customFormat="1">
      <c r="A1667" s="1"/>
      <c r="C1667" s="37"/>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row>
    <row r="1668" spans="1:70" s="35" customFormat="1">
      <c r="A1668" s="1"/>
      <c r="C1668" s="37"/>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c r="BC1668" s="1"/>
      <c r="BD1668" s="1"/>
      <c r="BE1668" s="1"/>
      <c r="BF1668" s="1"/>
      <c r="BG1668" s="1"/>
      <c r="BH1668" s="1"/>
      <c r="BI1668" s="1"/>
      <c r="BJ1668" s="1"/>
      <c r="BK1668" s="1"/>
      <c r="BL1668" s="1"/>
      <c r="BM1668" s="1"/>
      <c r="BN1668" s="1"/>
      <c r="BO1668" s="1"/>
      <c r="BP1668" s="1"/>
      <c r="BQ1668" s="1"/>
      <c r="BR1668" s="1"/>
    </row>
    <row r="1669" spans="1:70" s="35" customFormat="1">
      <c r="A1669" s="1"/>
      <c r="C1669" s="37"/>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c r="BC1669" s="1"/>
      <c r="BD1669" s="1"/>
      <c r="BE1669" s="1"/>
      <c r="BF1669" s="1"/>
      <c r="BG1669" s="1"/>
      <c r="BH1669" s="1"/>
      <c r="BI1669" s="1"/>
      <c r="BJ1669" s="1"/>
      <c r="BK1669" s="1"/>
      <c r="BL1669" s="1"/>
      <c r="BM1669" s="1"/>
      <c r="BN1669" s="1"/>
      <c r="BO1669" s="1"/>
      <c r="BP1669" s="1"/>
      <c r="BQ1669" s="1"/>
      <c r="BR1669" s="1"/>
    </row>
    <row r="1670" spans="1:70" s="35" customFormat="1">
      <c r="A1670" s="1"/>
      <c r="C1670" s="37"/>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c r="BC1670" s="1"/>
      <c r="BD1670" s="1"/>
      <c r="BE1670" s="1"/>
      <c r="BF1670" s="1"/>
      <c r="BG1670" s="1"/>
      <c r="BH1670" s="1"/>
      <c r="BI1670" s="1"/>
      <c r="BJ1670" s="1"/>
      <c r="BK1670" s="1"/>
      <c r="BL1670" s="1"/>
      <c r="BM1670" s="1"/>
      <c r="BN1670" s="1"/>
      <c r="BO1670" s="1"/>
      <c r="BP1670" s="1"/>
      <c r="BQ1670" s="1"/>
      <c r="BR1670" s="1"/>
    </row>
    <row r="1671" spans="1:70" s="35" customFormat="1">
      <c r="A1671" s="1"/>
      <c r="C1671" s="37"/>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row>
    <row r="1672" spans="1:70" s="35" customFormat="1">
      <c r="A1672" s="1"/>
      <c r="C1672" s="37"/>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row>
    <row r="1673" spans="1:70" s="35" customFormat="1">
      <c r="A1673" s="1"/>
      <c r="C1673" s="37"/>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c r="BC1673" s="1"/>
      <c r="BD1673" s="1"/>
      <c r="BE1673" s="1"/>
      <c r="BF1673" s="1"/>
      <c r="BG1673" s="1"/>
      <c r="BH1673" s="1"/>
      <c r="BI1673" s="1"/>
      <c r="BJ1673" s="1"/>
      <c r="BK1673" s="1"/>
      <c r="BL1673" s="1"/>
      <c r="BM1673" s="1"/>
      <c r="BN1673" s="1"/>
      <c r="BO1673" s="1"/>
      <c r="BP1673" s="1"/>
      <c r="BQ1673" s="1"/>
      <c r="BR1673" s="1"/>
    </row>
    <row r="1674" spans="1:70" s="35" customFormat="1">
      <c r="A1674" s="1"/>
      <c r="C1674" s="37"/>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c r="BC1674" s="1"/>
      <c r="BD1674" s="1"/>
      <c r="BE1674" s="1"/>
      <c r="BF1674" s="1"/>
      <c r="BG1674" s="1"/>
      <c r="BH1674" s="1"/>
      <c r="BI1674" s="1"/>
      <c r="BJ1674" s="1"/>
      <c r="BK1674" s="1"/>
      <c r="BL1674" s="1"/>
      <c r="BM1674" s="1"/>
      <c r="BN1674" s="1"/>
      <c r="BO1674" s="1"/>
      <c r="BP1674" s="1"/>
      <c r="BQ1674" s="1"/>
      <c r="BR1674" s="1"/>
    </row>
    <row r="1675" spans="1:70" s="35" customFormat="1">
      <c r="A1675" s="1"/>
      <c r="C1675" s="37"/>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row>
    <row r="1676" spans="1:70" s="35" customFormat="1">
      <c r="A1676" s="1"/>
      <c r="C1676" s="37"/>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row>
    <row r="1677" spans="1:70" s="35" customFormat="1">
      <c r="A1677" s="1"/>
      <c r="C1677" s="37"/>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c r="BC1677" s="1"/>
      <c r="BD1677" s="1"/>
      <c r="BE1677" s="1"/>
      <c r="BF1677" s="1"/>
      <c r="BG1677" s="1"/>
      <c r="BH1677" s="1"/>
      <c r="BI1677" s="1"/>
      <c r="BJ1677" s="1"/>
      <c r="BK1677" s="1"/>
      <c r="BL1677" s="1"/>
      <c r="BM1677" s="1"/>
      <c r="BN1677" s="1"/>
      <c r="BO1677" s="1"/>
      <c r="BP1677" s="1"/>
      <c r="BQ1677" s="1"/>
      <c r="BR1677" s="1"/>
    </row>
    <row r="1678" spans="1:70" s="35" customFormat="1">
      <c r="A1678" s="1"/>
      <c r="C1678" s="37"/>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1"/>
      <c r="BL1678" s="1"/>
      <c r="BM1678" s="1"/>
      <c r="BN1678" s="1"/>
      <c r="BO1678" s="1"/>
      <c r="BP1678" s="1"/>
      <c r="BQ1678" s="1"/>
      <c r="BR1678" s="1"/>
    </row>
    <row r="1679" spans="1:70" s="35" customFormat="1">
      <c r="A1679" s="1"/>
      <c r="C1679" s="37"/>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row>
    <row r="1680" spans="1:70" s="35" customFormat="1">
      <c r="A1680" s="1"/>
      <c r="C1680" s="37"/>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row>
    <row r="1681" spans="1:70" s="35" customFormat="1">
      <c r="A1681" s="1"/>
      <c r="C1681" s="37"/>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row>
    <row r="1682" spans="1:70" s="35" customFormat="1">
      <c r="A1682" s="1"/>
      <c r="C1682" s="37"/>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c r="BC1682" s="1"/>
      <c r="BD1682" s="1"/>
      <c r="BE1682" s="1"/>
      <c r="BF1682" s="1"/>
      <c r="BG1682" s="1"/>
      <c r="BH1682" s="1"/>
      <c r="BI1682" s="1"/>
      <c r="BJ1682" s="1"/>
      <c r="BK1682" s="1"/>
      <c r="BL1682" s="1"/>
      <c r="BM1682" s="1"/>
      <c r="BN1682" s="1"/>
      <c r="BO1682" s="1"/>
      <c r="BP1682" s="1"/>
      <c r="BQ1682" s="1"/>
      <c r="BR1682" s="1"/>
    </row>
    <row r="1683" spans="1:70" s="35" customFormat="1">
      <c r="A1683" s="1"/>
      <c r="C1683" s="37"/>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c r="BC1683" s="1"/>
      <c r="BD1683" s="1"/>
      <c r="BE1683" s="1"/>
      <c r="BF1683" s="1"/>
      <c r="BG1683" s="1"/>
      <c r="BH1683" s="1"/>
      <c r="BI1683" s="1"/>
      <c r="BJ1683" s="1"/>
      <c r="BK1683" s="1"/>
      <c r="BL1683" s="1"/>
      <c r="BM1683" s="1"/>
      <c r="BN1683" s="1"/>
      <c r="BO1683" s="1"/>
      <c r="BP1683" s="1"/>
      <c r="BQ1683" s="1"/>
      <c r="BR1683" s="1"/>
    </row>
    <row r="1684" spans="1:70" s="35" customFormat="1">
      <c r="A1684" s="1"/>
      <c r="C1684" s="37"/>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row>
    <row r="1685" spans="1:70" s="35" customFormat="1">
      <c r="A1685" s="1"/>
      <c r="C1685" s="37"/>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row>
    <row r="1686" spans="1:70" s="35" customFormat="1">
      <c r="A1686" s="1"/>
      <c r="C1686" s="37"/>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row>
    <row r="1687" spans="1:70" s="35" customFormat="1">
      <c r="A1687" s="1"/>
      <c r="C1687" s="37"/>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row>
    <row r="1688" spans="1:70" s="35" customFormat="1">
      <c r="A1688" s="1"/>
      <c r="C1688" s="37"/>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c r="BC1688" s="1"/>
      <c r="BD1688" s="1"/>
      <c r="BE1688" s="1"/>
      <c r="BF1688" s="1"/>
      <c r="BG1688" s="1"/>
      <c r="BH1688" s="1"/>
      <c r="BI1688" s="1"/>
      <c r="BJ1688" s="1"/>
      <c r="BK1688" s="1"/>
      <c r="BL1688" s="1"/>
      <c r="BM1688" s="1"/>
      <c r="BN1688" s="1"/>
      <c r="BO1688" s="1"/>
      <c r="BP1688" s="1"/>
      <c r="BQ1688" s="1"/>
      <c r="BR1688" s="1"/>
    </row>
    <row r="1689" spans="1:70" s="35" customFormat="1">
      <c r="A1689" s="1"/>
      <c r="C1689" s="37"/>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c r="BC1689" s="1"/>
      <c r="BD1689" s="1"/>
      <c r="BE1689" s="1"/>
      <c r="BF1689" s="1"/>
      <c r="BG1689" s="1"/>
      <c r="BH1689" s="1"/>
      <c r="BI1689" s="1"/>
      <c r="BJ1689" s="1"/>
      <c r="BK1689" s="1"/>
      <c r="BL1689" s="1"/>
      <c r="BM1689" s="1"/>
      <c r="BN1689" s="1"/>
      <c r="BO1689" s="1"/>
      <c r="BP1689" s="1"/>
      <c r="BQ1689" s="1"/>
      <c r="BR1689" s="1"/>
    </row>
    <row r="1690" spans="1:70" s="35" customFormat="1">
      <c r="A1690" s="1"/>
      <c r="C1690" s="37"/>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row>
    <row r="1691" spans="1:70" s="35" customFormat="1">
      <c r="A1691" s="1"/>
      <c r="C1691" s="37"/>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row>
    <row r="1692" spans="1:70" s="35" customFormat="1">
      <c r="A1692" s="1"/>
      <c r="C1692" s="37"/>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c r="BC1692" s="1"/>
      <c r="BD1692" s="1"/>
      <c r="BE1692" s="1"/>
      <c r="BF1692" s="1"/>
      <c r="BG1692" s="1"/>
      <c r="BH1692" s="1"/>
      <c r="BI1692" s="1"/>
      <c r="BJ1692" s="1"/>
      <c r="BK1692" s="1"/>
      <c r="BL1692" s="1"/>
      <c r="BM1692" s="1"/>
      <c r="BN1692" s="1"/>
      <c r="BO1692" s="1"/>
      <c r="BP1692" s="1"/>
      <c r="BQ1692" s="1"/>
      <c r="BR1692" s="1"/>
    </row>
    <row r="1693" spans="1:70" s="35" customFormat="1">
      <c r="A1693" s="1"/>
      <c r="C1693" s="37"/>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c r="BC1693" s="1"/>
      <c r="BD1693" s="1"/>
      <c r="BE1693" s="1"/>
      <c r="BF1693" s="1"/>
      <c r="BG1693" s="1"/>
      <c r="BH1693" s="1"/>
      <c r="BI1693" s="1"/>
      <c r="BJ1693" s="1"/>
      <c r="BK1693" s="1"/>
      <c r="BL1693" s="1"/>
      <c r="BM1693" s="1"/>
      <c r="BN1693" s="1"/>
      <c r="BO1693" s="1"/>
      <c r="BP1693" s="1"/>
      <c r="BQ1693" s="1"/>
      <c r="BR1693" s="1"/>
    </row>
    <row r="1694" spans="1:70" s="35" customFormat="1">
      <c r="A1694" s="1"/>
      <c r="C1694" s="37"/>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row>
    <row r="1695" spans="1:70" s="35" customFormat="1">
      <c r="A1695" s="1"/>
      <c r="C1695" s="37"/>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c r="BC1695" s="1"/>
      <c r="BD1695" s="1"/>
      <c r="BE1695" s="1"/>
      <c r="BF1695" s="1"/>
      <c r="BG1695" s="1"/>
      <c r="BH1695" s="1"/>
      <c r="BI1695" s="1"/>
      <c r="BJ1695" s="1"/>
      <c r="BK1695" s="1"/>
      <c r="BL1695" s="1"/>
      <c r="BM1695" s="1"/>
      <c r="BN1695" s="1"/>
      <c r="BO1695" s="1"/>
      <c r="BP1695" s="1"/>
      <c r="BQ1695" s="1"/>
      <c r="BR1695" s="1"/>
    </row>
    <row r="1696" spans="1:70" s="35" customFormat="1">
      <c r="A1696" s="1"/>
      <c r="C1696" s="37"/>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c r="BC1696" s="1"/>
      <c r="BD1696" s="1"/>
      <c r="BE1696" s="1"/>
      <c r="BF1696" s="1"/>
      <c r="BG1696" s="1"/>
      <c r="BH1696" s="1"/>
      <c r="BI1696" s="1"/>
      <c r="BJ1696" s="1"/>
      <c r="BK1696" s="1"/>
      <c r="BL1696" s="1"/>
      <c r="BM1696" s="1"/>
      <c r="BN1696" s="1"/>
      <c r="BO1696" s="1"/>
      <c r="BP1696" s="1"/>
      <c r="BQ1696" s="1"/>
      <c r="BR1696" s="1"/>
    </row>
    <row r="1697" spans="1:70" s="35" customFormat="1">
      <c r="A1697" s="1"/>
      <c r="C1697" s="37"/>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row>
    <row r="1698" spans="1:70" s="35" customFormat="1">
      <c r="A1698" s="1"/>
      <c r="C1698" s="37"/>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row>
    <row r="1699" spans="1:70" s="35" customFormat="1">
      <c r="A1699" s="1"/>
      <c r="C1699" s="37"/>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row>
    <row r="1700" spans="1:70" s="35" customFormat="1">
      <c r="A1700" s="1"/>
      <c r="C1700" s="37"/>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c r="BC1700" s="1"/>
      <c r="BD1700" s="1"/>
      <c r="BE1700" s="1"/>
      <c r="BF1700" s="1"/>
      <c r="BG1700" s="1"/>
      <c r="BH1700" s="1"/>
      <c r="BI1700" s="1"/>
      <c r="BJ1700" s="1"/>
      <c r="BK1700" s="1"/>
      <c r="BL1700" s="1"/>
      <c r="BM1700" s="1"/>
      <c r="BN1700" s="1"/>
      <c r="BO1700" s="1"/>
      <c r="BP1700" s="1"/>
      <c r="BQ1700" s="1"/>
      <c r="BR1700" s="1"/>
    </row>
    <row r="1701" spans="1:70" s="35" customFormat="1">
      <c r="A1701" s="1"/>
      <c r="C1701" s="37"/>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c r="BC1701" s="1"/>
      <c r="BD1701" s="1"/>
      <c r="BE1701" s="1"/>
      <c r="BF1701" s="1"/>
      <c r="BG1701" s="1"/>
      <c r="BH1701" s="1"/>
      <c r="BI1701" s="1"/>
      <c r="BJ1701" s="1"/>
      <c r="BK1701" s="1"/>
      <c r="BL1701" s="1"/>
      <c r="BM1701" s="1"/>
      <c r="BN1701" s="1"/>
      <c r="BO1701" s="1"/>
      <c r="BP1701" s="1"/>
      <c r="BQ1701" s="1"/>
      <c r="BR1701" s="1"/>
    </row>
    <row r="1702" spans="1:70" s="35" customFormat="1">
      <c r="A1702" s="1"/>
      <c r="C1702" s="37"/>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row>
    <row r="1703" spans="1:70" s="35" customFormat="1">
      <c r="A1703" s="1"/>
      <c r="C1703" s="37"/>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row>
    <row r="1704" spans="1:70" s="35" customFormat="1">
      <c r="A1704" s="1"/>
      <c r="C1704" s="37"/>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row>
    <row r="1705" spans="1:70" s="35" customFormat="1">
      <c r="A1705" s="1"/>
      <c r="C1705" s="37"/>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row>
    <row r="1706" spans="1:70" s="35" customFormat="1">
      <c r="A1706" s="1"/>
      <c r="C1706" s="37"/>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c r="BC1706" s="1"/>
      <c r="BD1706" s="1"/>
      <c r="BE1706" s="1"/>
      <c r="BF1706" s="1"/>
      <c r="BG1706" s="1"/>
      <c r="BH1706" s="1"/>
      <c r="BI1706" s="1"/>
      <c r="BJ1706" s="1"/>
      <c r="BK1706" s="1"/>
      <c r="BL1706" s="1"/>
      <c r="BM1706" s="1"/>
      <c r="BN1706" s="1"/>
      <c r="BO1706" s="1"/>
      <c r="BP1706" s="1"/>
      <c r="BQ1706" s="1"/>
      <c r="BR1706" s="1"/>
    </row>
    <row r="1707" spans="1:70" s="35" customFormat="1">
      <c r="A1707" s="1"/>
      <c r="C1707" s="37"/>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c r="BC1707" s="1"/>
      <c r="BD1707" s="1"/>
      <c r="BE1707" s="1"/>
      <c r="BF1707" s="1"/>
      <c r="BG1707" s="1"/>
      <c r="BH1707" s="1"/>
      <c r="BI1707" s="1"/>
      <c r="BJ1707" s="1"/>
      <c r="BK1707" s="1"/>
      <c r="BL1707" s="1"/>
      <c r="BM1707" s="1"/>
      <c r="BN1707" s="1"/>
      <c r="BO1707" s="1"/>
      <c r="BP1707" s="1"/>
      <c r="BQ1707" s="1"/>
      <c r="BR1707" s="1"/>
    </row>
    <row r="1708" spans="1:70" s="35" customFormat="1">
      <c r="A1708" s="1"/>
      <c r="C1708" s="37"/>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row>
    <row r="1709" spans="1:70" s="35" customFormat="1">
      <c r="A1709" s="1"/>
      <c r="C1709" s="37"/>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row>
    <row r="1710" spans="1:70" s="35" customFormat="1">
      <c r="A1710" s="1"/>
      <c r="C1710" s="37"/>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row>
    <row r="1711" spans="1:70" s="35" customFormat="1">
      <c r="A1711" s="1"/>
      <c r="C1711" s="37"/>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c r="BC1711" s="1"/>
      <c r="BD1711" s="1"/>
      <c r="BE1711" s="1"/>
      <c r="BF1711" s="1"/>
      <c r="BG1711" s="1"/>
      <c r="BH1711" s="1"/>
      <c r="BI1711" s="1"/>
      <c r="BJ1711" s="1"/>
      <c r="BK1711" s="1"/>
      <c r="BL1711" s="1"/>
      <c r="BM1711" s="1"/>
      <c r="BN1711" s="1"/>
      <c r="BO1711" s="1"/>
      <c r="BP1711" s="1"/>
      <c r="BQ1711" s="1"/>
      <c r="BR1711" s="1"/>
    </row>
    <row r="1712" spans="1:70" s="35" customFormat="1">
      <c r="A1712" s="1"/>
      <c r="C1712" s="37"/>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c r="BC1712" s="1"/>
      <c r="BD1712" s="1"/>
      <c r="BE1712" s="1"/>
      <c r="BF1712" s="1"/>
      <c r="BG1712" s="1"/>
      <c r="BH1712" s="1"/>
      <c r="BI1712" s="1"/>
      <c r="BJ1712" s="1"/>
      <c r="BK1712" s="1"/>
      <c r="BL1712" s="1"/>
      <c r="BM1712" s="1"/>
      <c r="BN1712" s="1"/>
      <c r="BO1712" s="1"/>
      <c r="BP1712" s="1"/>
      <c r="BQ1712" s="1"/>
      <c r="BR1712" s="1"/>
    </row>
    <row r="1713" spans="1:70" s="35" customFormat="1">
      <c r="A1713" s="1"/>
      <c r="C1713" s="37"/>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row>
    <row r="1714" spans="1:70" s="35" customFormat="1">
      <c r="A1714" s="1"/>
      <c r="C1714" s="37"/>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row>
    <row r="1715" spans="1:70" s="35" customFormat="1">
      <c r="A1715" s="1"/>
      <c r="C1715" s="37"/>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row>
    <row r="1716" spans="1:70" s="35" customFormat="1">
      <c r="A1716" s="1"/>
      <c r="C1716" s="37"/>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row>
    <row r="1717" spans="1:70" s="35" customFormat="1">
      <c r="A1717" s="1"/>
      <c r="C1717" s="37"/>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row>
    <row r="1718" spans="1:70" s="35" customFormat="1">
      <c r="A1718" s="1"/>
      <c r="C1718" s="37"/>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c r="BC1718" s="1"/>
      <c r="BD1718" s="1"/>
      <c r="BE1718" s="1"/>
      <c r="BF1718" s="1"/>
      <c r="BG1718" s="1"/>
      <c r="BH1718" s="1"/>
      <c r="BI1718" s="1"/>
      <c r="BJ1718" s="1"/>
      <c r="BK1718" s="1"/>
      <c r="BL1718" s="1"/>
      <c r="BM1718" s="1"/>
      <c r="BN1718" s="1"/>
      <c r="BO1718" s="1"/>
      <c r="BP1718" s="1"/>
      <c r="BQ1718" s="1"/>
      <c r="BR1718" s="1"/>
    </row>
    <row r="1719" spans="1:70" s="35" customFormat="1">
      <c r="A1719" s="1"/>
      <c r="C1719" s="37"/>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row>
    <row r="1720" spans="1:70" s="35" customFormat="1">
      <c r="A1720" s="1"/>
      <c r="C1720" s="37"/>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c r="BC1720" s="1"/>
      <c r="BD1720" s="1"/>
      <c r="BE1720" s="1"/>
      <c r="BF1720" s="1"/>
      <c r="BG1720" s="1"/>
      <c r="BH1720" s="1"/>
      <c r="BI1720" s="1"/>
      <c r="BJ1720" s="1"/>
      <c r="BK1720" s="1"/>
      <c r="BL1720" s="1"/>
      <c r="BM1720" s="1"/>
      <c r="BN1720" s="1"/>
      <c r="BO1720" s="1"/>
      <c r="BP1720" s="1"/>
      <c r="BQ1720" s="1"/>
      <c r="BR1720" s="1"/>
    </row>
    <row r="1721" spans="1:70" s="35" customFormat="1">
      <c r="A1721" s="1"/>
      <c r="C1721" s="37"/>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row>
    <row r="1722" spans="1:70" s="35" customFormat="1">
      <c r="A1722" s="1"/>
      <c r="C1722" s="37"/>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row>
    <row r="1723" spans="1:70" s="35" customFormat="1">
      <c r="A1723" s="1"/>
      <c r="C1723" s="37"/>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row>
    <row r="1724" spans="1:70" s="35" customFormat="1">
      <c r="A1724" s="1"/>
      <c r="C1724" s="37"/>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row>
    <row r="1725" spans="1:70" s="35" customFormat="1">
      <c r="A1725" s="1"/>
      <c r="C1725" s="37"/>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c r="BC1725" s="1"/>
      <c r="BD1725" s="1"/>
      <c r="BE1725" s="1"/>
      <c r="BF1725" s="1"/>
      <c r="BG1725" s="1"/>
      <c r="BH1725" s="1"/>
      <c r="BI1725" s="1"/>
      <c r="BJ1725" s="1"/>
      <c r="BK1725" s="1"/>
      <c r="BL1725" s="1"/>
      <c r="BM1725" s="1"/>
      <c r="BN1725" s="1"/>
      <c r="BO1725" s="1"/>
      <c r="BP1725" s="1"/>
      <c r="BQ1725" s="1"/>
      <c r="BR1725" s="1"/>
    </row>
    <row r="1726" spans="1:70" s="35" customFormat="1">
      <c r="A1726" s="1"/>
      <c r="C1726" s="37"/>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row>
    <row r="1727" spans="1:70" s="35" customFormat="1">
      <c r="A1727" s="1"/>
      <c r="C1727" s="37"/>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row>
    <row r="1728" spans="1:70" s="35" customFormat="1">
      <c r="A1728" s="1"/>
      <c r="C1728" s="37"/>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row>
    <row r="1729" spans="1:70" s="35" customFormat="1">
      <c r="A1729" s="1"/>
      <c r="C1729" s="37"/>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row>
    <row r="1730" spans="1:70" s="35" customFormat="1">
      <c r="A1730" s="1"/>
      <c r="C1730" s="37"/>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row>
    <row r="1731" spans="1:70" s="35" customFormat="1">
      <c r="A1731" s="1"/>
      <c r="C1731" s="37"/>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c r="BC1731" s="1"/>
      <c r="BD1731" s="1"/>
      <c r="BE1731" s="1"/>
      <c r="BF1731" s="1"/>
      <c r="BG1731" s="1"/>
      <c r="BH1731" s="1"/>
      <c r="BI1731" s="1"/>
      <c r="BJ1731" s="1"/>
      <c r="BK1731" s="1"/>
      <c r="BL1731" s="1"/>
      <c r="BM1731" s="1"/>
      <c r="BN1731" s="1"/>
      <c r="BO1731" s="1"/>
      <c r="BP1731" s="1"/>
      <c r="BQ1731" s="1"/>
      <c r="BR1731" s="1"/>
    </row>
    <row r="1732" spans="1:70" s="35" customFormat="1">
      <c r="A1732" s="1"/>
      <c r="C1732" s="37"/>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c r="BC1732" s="1"/>
      <c r="BD1732" s="1"/>
      <c r="BE1732" s="1"/>
      <c r="BF1732" s="1"/>
      <c r="BG1732" s="1"/>
      <c r="BH1732" s="1"/>
      <c r="BI1732" s="1"/>
      <c r="BJ1732" s="1"/>
      <c r="BK1732" s="1"/>
      <c r="BL1732" s="1"/>
      <c r="BM1732" s="1"/>
      <c r="BN1732" s="1"/>
      <c r="BO1732" s="1"/>
      <c r="BP1732" s="1"/>
      <c r="BQ1732" s="1"/>
      <c r="BR1732" s="1"/>
    </row>
    <row r="1733" spans="1:70" s="35" customFormat="1">
      <c r="A1733" s="1"/>
      <c r="C1733" s="37"/>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row>
    <row r="1734" spans="1:70" s="35" customFormat="1">
      <c r="A1734" s="1"/>
      <c r="C1734" s="37"/>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row>
    <row r="1735" spans="1:70" s="35" customFormat="1">
      <c r="A1735" s="1"/>
      <c r="C1735" s="37"/>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c r="BC1735" s="1"/>
      <c r="BD1735" s="1"/>
      <c r="BE1735" s="1"/>
      <c r="BF1735" s="1"/>
      <c r="BG1735" s="1"/>
      <c r="BH1735" s="1"/>
      <c r="BI1735" s="1"/>
      <c r="BJ1735" s="1"/>
      <c r="BK1735" s="1"/>
      <c r="BL1735" s="1"/>
      <c r="BM1735" s="1"/>
      <c r="BN1735" s="1"/>
      <c r="BO1735" s="1"/>
      <c r="BP1735" s="1"/>
      <c r="BQ1735" s="1"/>
      <c r="BR1735" s="1"/>
    </row>
    <row r="1736" spans="1:70" s="35" customFormat="1">
      <c r="A1736" s="1"/>
      <c r="C1736" s="37"/>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c r="BC1736" s="1"/>
      <c r="BD1736" s="1"/>
      <c r="BE1736" s="1"/>
      <c r="BF1736" s="1"/>
      <c r="BG1736" s="1"/>
      <c r="BH1736" s="1"/>
      <c r="BI1736" s="1"/>
      <c r="BJ1736" s="1"/>
      <c r="BK1736" s="1"/>
      <c r="BL1736" s="1"/>
      <c r="BM1736" s="1"/>
      <c r="BN1736" s="1"/>
      <c r="BO1736" s="1"/>
      <c r="BP1736" s="1"/>
      <c r="BQ1736" s="1"/>
      <c r="BR1736" s="1"/>
    </row>
    <row r="1737" spans="1:70" s="35" customFormat="1">
      <c r="A1737" s="1"/>
      <c r="C1737" s="37"/>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row>
    <row r="1738" spans="1:70" s="35" customFormat="1">
      <c r="A1738" s="1"/>
      <c r="C1738" s="37"/>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row>
    <row r="1739" spans="1:70" s="35" customFormat="1">
      <c r="A1739" s="1"/>
      <c r="C1739" s="37"/>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c r="BC1739" s="1"/>
      <c r="BD1739" s="1"/>
      <c r="BE1739" s="1"/>
      <c r="BF1739" s="1"/>
      <c r="BG1739" s="1"/>
      <c r="BH1739" s="1"/>
      <c r="BI1739" s="1"/>
      <c r="BJ1739" s="1"/>
      <c r="BK1739" s="1"/>
      <c r="BL1739" s="1"/>
      <c r="BM1739" s="1"/>
      <c r="BN1739" s="1"/>
      <c r="BO1739" s="1"/>
      <c r="BP1739" s="1"/>
      <c r="BQ1739" s="1"/>
      <c r="BR1739" s="1"/>
    </row>
    <row r="1740" spans="1:70" s="35" customFormat="1">
      <c r="A1740" s="1"/>
      <c r="C1740" s="37"/>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c r="BC1740" s="1"/>
      <c r="BD1740" s="1"/>
      <c r="BE1740" s="1"/>
      <c r="BF1740" s="1"/>
      <c r="BG1740" s="1"/>
      <c r="BH1740" s="1"/>
      <c r="BI1740" s="1"/>
      <c r="BJ1740" s="1"/>
      <c r="BK1740" s="1"/>
      <c r="BL1740" s="1"/>
      <c r="BM1740" s="1"/>
      <c r="BN1740" s="1"/>
      <c r="BO1740" s="1"/>
      <c r="BP1740" s="1"/>
      <c r="BQ1740" s="1"/>
      <c r="BR1740" s="1"/>
    </row>
    <row r="1741" spans="1:70" s="35" customFormat="1">
      <c r="A1741" s="1"/>
      <c r="C1741" s="37"/>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row>
    <row r="1742" spans="1:70" s="35" customFormat="1">
      <c r="A1742" s="1"/>
      <c r="C1742" s="37"/>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row>
    <row r="1743" spans="1:70" s="35" customFormat="1">
      <c r="A1743" s="1"/>
      <c r="C1743" s="37"/>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row>
    <row r="1744" spans="1:70" s="35" customFormat="1">
      <c r="A1744" s="1"/>
      <c r="C1744" s="37"/>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row>
    <row r="1745" spans="1:70" s="35" customFormat="1">
      <c r="A1745" s="1"/>
      <c r="C1745" s="37"/>
      <c r="F1745"/>
      <c r="G1745"/>
      <c r="H1745"/>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row>
    <row r="1746" spans="1:70" s="35" customFormat="1">
      <c r="A1746" s="1"/>
      <c r="C1746" s="37"/>
      <c r="F1746"/>
      <c r="G1746"/>
      <c r="H1746"/>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row>
    <row r="1747" spans="1:70">
      <c r="B1747" s="35"/>
      <c r="C1747" s="37"/>
      <c r="D1747" s="35"/>
      <c r="E1747" s="35"/>
    </row>
    <row r="1748" spans="1:70">
      <c r="B1748" s="35"/>
      <c r="C1748" s="37"/>
      <c r="D1748" s="35"/>
      <c r="E1748" s="35"/>
    </row>
    <row r="1749" spans="1:70">
      <c r="B1749" s="35"/>
      <c r="C1749" s="37"/>
      <c r="D1749" s="35"/>
      <c r="E1749" s="35"/>
    </row>
    <row r="1750" spans="1:70">
      <c r="B1750" s="35"/>
      <c r="C1750" s="37"/>
      <c r="D1750" s="35"/>
      <c r="E1750" s="35"/>
    </row>
    <row r="1751" spans="1:70">
      <c r="B1751" s="35"/>
      <c r="C1751" s="37"/>
      <c r="D1751" s="35"/>
      <c r="E1751" s="35"/>
    </row>
    <row r="1752" spans="1:70">
      <c r="B1752" s="35"/>
      <c r="C1752" s="37"/>
      <c r="D1752" s="35"/>
      <c r="E1752" s="35"/>
    </row>
    <row r="1753" spans="1:70">
      <c r="B1753" s="35"/>
      <c r="C1753" s="37"/>
      <c r="D1753" s="35"/>
      <c r="E1753" s="35"/>
    </row>
    <row r="1754" spans="1:70">
      <c r="B1754" s="35"/>
      <c r="C1754" s="37"/>
      <c r="D1754" s="35"/>
      <c r="E1754" s="35"/>
    </row>
    <row r="1755" spans="1:70">
      <c r="B1755" s="35"/>
      <c r="C1755" s="37"/>
      <c r="D1755" s="35"/>
      <c r="E1755" s="35"/>
    </row>
    <row r="1756" spans="1:70">
      <c r="B1756" s="35"/>
      <c r="C1756" s="37"/>
      <c r="D1756" s="35"/>
      <c r="E1756" s="35"/>
    </row>
    <row r="1757" spans="1:70">
      <c r="B1757" s="35"/>
      <c r="C1757" s="37"/>
      <c r="D1757" s="35"/>
      <c r="E1757" s="35"/>
    </row>
    <row r="1758" spans="1:70">
      <c r="B1758" s="35"/>
      <c r="C1758" s="37"/>
      <c r="D1758" s="35"/>
      <c r="E1758" s="35"/>
    </row>
    <row r="1759" spans="1:70">
      <c r="B1759" s="35"/>
    </row>
  </sheetData>
  <hyperlinks>
    <hyperlink ref="H24" r:id="rId1" location="majors"/>
    <hyperlink ref="F15" r:id="rId2"/>
    <hyperlink ref="K1" r:id="rId3"/>
    <hyperlink ref="L1" r:id="rId4"/>
    <hyperlink ref="I2" r:id="rId5"/>
    <hyperlink ref="J2" r:id="rId6" display="http://www.cftc.gov/index.htm"/>
    <hyperlink ref="H1" r:id="rId7" display="http://mail.sremail.net/wf/click?upn=60aUUzBFAZeRovHx3cSLinllE5WlLDAN-2Bs-2B500XzTWrWNiKWjL-2FhcVRs539-2BhvqGei1PEdwdxFf4sxRrHjHZHfUR2S6sxs6zi-2FTFZQykC-2FyQwSnZ7psaBm9boVYu8j1EPDt-2FeK2MYneQJRK2bODayO87LTYedkt9ult0ztUUfFkBH7bxWKDugz-2BtJ1jst9v92Cbur-2FWddupcygtfFikjdrdfOzSL3PavAIKaQfQA8vkPUOUPMxr70p5lA15hLUauKfk-2F5oLw68sUEldLsUI4SRzFb4dhGUM4Oa3lwYeKiiVkux6O45XJrCh2DqBqG1wV9cUWBqApsct2RBDBZ6QAzXN2rZcbwv971B0R7LJzj6QsmxEuS3-2BIl-2BrAtkpnukQN4wGjuQN0hgZ-2FCliKuZObX4n5jxgOKA8i5HD6sriH2ktKR9vTYJ-2BoIV9SqFXzz2Jw2MDiWYP24G0vy-2F7aL3R3kQEADgSCqzCCe6jJgJ-2FvjZsyDUQUGwthmHRmZNXss92pI3UTjiDzOUOifzkHguT776tXnF0tCfCMnZS4NKKHUkLJ-2FiYt91iy4iZkNaR-2BkJZHMgQlWk4yfl6QWjkkN4q9GL0vJc14xB62cmDomEjdj58-3D_UBVJnedYeahoKl-2Bkss3AnI-2FARUWiD-2FnUmW3p4zMDhbDyKFB4ZbHGjZ671O6pUvL2voi4H-2FFRxo0iTn72YWfMKL9LYMkYqrubBsSu50RPneZQmlRR2l9hJU3xAQbskvqZIbh2-2FElrQt4ujsgNBT9CT0aGm06Rm6QqW7-2BSx-2FotVXXU9iQEc14OreYHc-2FTpYvl45eA0hkyxESNsInZ55lrjVw-3D-3D"/>
    <hyperlink ref="I1" r:id="rId8"/>
    <hyperlink ref="B1" r:id="rId9"/>
    <hyperlink ref="G5" r:id="rId10" display="http://www.cmegroup.com/"/>
    <hyperlink ref="G6" r:id="rId11" display="http://www.cmegroup.com/clearing/cme-clearing-overview/safeguards.html"/>
    <hyperlink ref="G7" r:id="rId12" display="http://www.cmegroup.com/education/videos.html"/>
    <hyperlink ref="G12" r:id="rId13" display="http://www.bloomberg.com/markets/rates-bonds/government-bonds/us/"/>
    <hyperlink ref="G10" r:id="rId14" display="http://www.cmegroup.com/trading/interest-rates/fed-countdown.html?mkt_tok=3RkMMJWWfF9wsRoiua3NZKXonjHpfsX77OgqXae1lMI%2F0ER3fOvrPUfGjI4FSsprI%2BSLDwEYGJlv6SgFSbHMMahw27gEWBI%3D"/>
    <hyperlink ref="G9" r:id="rId15" display="http://www.cmegroup.com/education/browse-all.html"/>
    <hyperlink ref="G8" r:id="rId16" display="http://www.cmegroup.com/education/market-commentary/ir/"/>
    <hyperlink ref="G11" r:id="rId17" display="http://www.cmegroup.com/education/simulation/"/>
    <hyperlink ref="J1" r:id="rId18"/>
    <hyperlink ref="G13" r:id="rId19"/>
    <hyperlink ref="G14" r:id="rId20" display="http://www.cftc.gov/index.htm"/>
  </hyperlinks>
  <pageMargins left="0.7" right="0.7" top="0.75" bottom="0.75" header="0.3" footer="0.3"/>
  <pageSetup scale="84" fitToHeight="0" orientation="portrait" r:id="rId21"/>
  <drawing r:id="rId2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Administratr</dc:creator>
  <cp:lastModifiedBy>Administratr</cp:lastModifiedBy>
  <cp:lastPrinted>2012-11-11T03:41:40Z</cp:lastPrinted>
  <dcterms:created xsi:type="dcterms:W3CDTF">2012-11-10T22:31:56Z</dcterms:created>
  <dcterms:modified xsi:type="dcterms:W3CDTF">2015-03-23T22:40:23Z</dcterms:modified>
</cp:coreProperties>
</file>